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codeName="ThisWorkbook" defaultThemeVersion="166925"/>
  <mc:AlternateContent xmlns:mc="http://schemas.openxmlformats.org/markup-compatibility/2006">
    <mc:Choice Requires="x15">
      <x15ac:absPath xmlns:x15ac="http://schemas.microsoft.com/office/spreadsheetml/2010/11/ac" url="https://fingerpaintmarketing.sharepoint.com/sites/Clients/Shared Documents/Clients/Zoetis/Core Therapeutics/Ad Group/Projects/Core Brands/2024 Cerenia and Convenia Pricing Updates/Excel Documents (2024)/Cerenia &amp; Rimadyl/"/>
    </mc:Choice>
  </mc:AlternateContent>
  <xr:revisionPtr revIDLastSave="21" documentId="8_{419C35FF-4216-AE4E-BDB8-6D9650ABFB7B}" xr6:coauthVersionLast="47" xr6:coauthVersionMax="47" xr10:uidLastSave="{EF560EF7-233F-C34B-BED7-5CFCF2215EDF}"/>
  <bookViews>
    <workbookView xWindow="0" yWindow="0" windowWidth="28800" windowHeight="18000" xr2:uid="{00000000-000D-0000-FFFF-FFFF00000000}"/>
  </bookViews>
  <sheets>
    <sheet name="Cerenia Inj Pricing Calculator" sheetId="2" r:id="rId1"/>
    <sheet name="PH12 Pricing Calculator" sheetId="1" state="hidden" r:id="rId2"/>
  </sheets>
  <definedNames>
    <definedName name="Discount" localSheetId="0">'Cerenia Inj Pricing Calculator'!#REF!</definedName>
    <definedName name="Discount">'PH12 Pricing Calculator'!$B$13</definedName>
    <definedName name="Injection" localSheetId="0">'Cerenia Inj Pricing Calculator'!$B$18</definedName>
    <definedName name="Injection">'PH12 Pricing Calculator'!$B$19</definedName>
    <definedName name="Markup" localSheetId="0">'Cerenia Inj Pricing Calculator'!$B$24</definedName>
    <definedName name="Markup">'PH12 Pricing Calculator'!$B$20</definedName>
    <definedName name="PackCT" localSheetId="0">'Cerenia Inj Pricing Calculator'!$B$16</definedName>
    <definedName name="PackCT">'PH12 Pricing Calculator'!$B$11</definedName>
    <definedName name="Profit" localSheetId="0">'Cerenia Inj Pricing Calculator'!$B$33</definedName>
    <definedName name="Profit">'PH12 Pricing Calculator'!$B$23</definedName>
    <definedName name="Vial1" localSheetId="0">'Cerenia Inj Pricing Calculator'!$B$12</definedName>
    <definedName name="Vial1">'PH12 Pricing Calculator'!$B$6</definedName>
    <definedName name="Vial10" localSheetId="0">'Cerenia Inj Pricing Calculator'!#REF!</definedName>
    <definedName name="Vial10">'PH12 Pricing Calculator'!$B$8</definedName>
    <definedName name="Vial5" localSheetId="0">'Cerenia Inj Pricing Calculator'!#REF!</definedName>
    <definedName name="Vial5">'PH12 Pricing Calculator'!$B$7</definedName>
    <definedName name="VialCost" localSheetId="0">'Cerenia Inj Pricing Calculator'!#REF!</definedName>
    <definedName name="VialCost">'PH12 Pricing Calculator'!$B$26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F6" i="2" s="1"/>
  <c r="H6" i="2"/>
  <c r="B13" i="2"/>
  <c r="C12" i="2"/>
  <c r="C13" i="2" s="1"/>
  <c r="G6" i="2" l="1"/>
  <c r="F43" i="2"/>
  <c r="G43" i="2" l="1"/>
  <c r="H43" i="2" s="1"/>
  <c r="T64" i="2"/>
  <c r="T6" i="2"/>
  <c r="T7" i="2"/>
  <c r="T8" i="2"/>
  <c r="T9" i="2"/>
  <c r="T10" i="2"/>
  <c r="T11" i="2"/>
  <c r="T12" i="2"/>
  <c r="T13" i="2"/>
  <c r="T14" i="2"/>
  <c r="T15" i="2"/>
  <c r="T16" i="2"/>
  <c r="T17" i="2"/>
  <c r="T18" i="2"/>
  <c r="T19" i="2"/>
  <c r="T20" i="2"/>
  <c r="T21" i="2"/>
  <c r="T22" i="2"/>
  <c r="T23" i="2"/>
  <c r="T24" i="2"/>
  <c r="T25" i="2"/>
  <c r="T30" i="2"/>
  <c r="T31" i="2"/>
  <c r="T32" i="2"/>
  <c r="T33" i="2"/>
  <c r="T34" i="2"/>
  <c r="T35" i="2"/>
  <c r="T36" i="2"/>
  <c r="T37" i="2"/>
  <c r="T38" i="2"/>
  <c r="T39" i="2"/>
  <c r="T40" i="2"/>
  <c r="T41" i="2"/>
  <c r="T42" i="2"/>
  <c r="T43" i="2"/>
  <c r="T44" i="2"/>
  <c r="T45" i="2"/>
  <c r="T46" i="2"/>
  <c r="T47" i="2"/>
  <c r="T48" i="2"/>
  <c r="T49" i="2"/>
  <c r="T54" i="2"/>
  <c r="T55" i="2"/>
  <c r="T56" i="2"/>
  <c r="T57" i="2"/>
  <c r="T58" i="2"/>
  <c r="T59" i="2"/>
  <c r="T60" i="2"/>
  <c r="T61" i="2"/>
  <c r="T62" i="2"/>
  <c r="T63" i="2"/>
  <c r="T65" i="2"/>
  <c r="T66" i="2"/>
  <c r="T67" i="2"/>
  <c r="T68" i="2"/>
  <c r="T69" i="2"/>
  <c r="T70" i="2"/>
  <c r="T71" i="2"/>
  <c r="T72" i="2"/>
  <c r="T73" i="2"/>
  <c r="J53" i="2"/>
  <c r="J52" i="2"/>
  <c r="J51" i="2"/>
  <c r="J50" i="2"/>
  <c r="J49" i="2"/>
  <c r="J48" i="2"/>
  <c r="J47" i="2"/>
  <c r="J46" i="2"/>
  <c r="J45" i="2"/>
  <c r="J44" i="2"/>
  <c r="J43" i="2"/>
  <c r="J42" i="2"/>
  <c r="J41" i="2"/>
  <c r="J40" i="2"/>
  <c r="J39" i="2"/>
  <c r="J38" i="2"/>
  <c r="J37" i="2"/>
  <c r="J36" i="2"/>
  <c r="J35" i="2"/>
  <c r="J34" i="2"/>
  <c r="J29" i="2"/>
  <c r="J28" i="2"/>
  <c r="J27" i="2"/>
  <c r="J26" i="2"/>
  <c r="J25" i="2"/>
  <c r="J24" i="2"/>
  <c r="J23" i="2"/>
  <c r="J22" i="2"/>
  <c r="J21" i="2"/>
  <c r="J20" i="2"/>
  <c r="J15" i="2"/>
  <c r="J14" i="2"/>
  <c r="J13" i="2"/>
  <c r="J12" i="2"/>
  <c r="J11" i="2"/>
  <c r="J10" i="2"/>
  <c r="J9" i="2"/>
  <c r="J8" i="2"/>
  <c r="J7" i="2"/>
  <c r="J6" i="2"/>
  <c r="K6" i="2" s="1"/>
  <c r="E6" i="1"/>
  <c r="F9" i="2"/>
  <c r="G9" i="2" s="1"/>
  <c r="H9" i="2" s="1"/>
  <c r="F8" i="2"/>
  <c r="G8" i="2" s="1"/>
  <c r="F7" i="2"/>
  <c r="G7" i="2" s="1"/>
  <c r="H7" i="2" s="1"/>
  <c r="F10" i="2"/>
  <c r="G10" i="2" s="1"/>
  <c r="H10" i="2" s="1"/>
  <c r="P25" i="2"/>
  <c r="Q25" i="2" s="1"/>
  <c r="F53" i="2"/>
  <c r="G53" i="2" s="1"/>
  <c r="H53" i="2" s="1"/>
  <c r="P24" i="2"/>
  <c r="Q24" i="2" s="1"/>
  <c r="F52" i="2"/>
  <c r="G52" i="2" s="1"/>
  <c r="H52" i="2" s="1"/>
  <c r="P23" i="2"/>
  <c r="Q23" i="2" s="1"/>
  <c r="F51" i="2"/>
  <c r="G51" i="2" s="1"/>
  <c r="H51" i="2" s="1"/>
  <c r="P22" i="2"/>
  <c r="Q22" i="2" s="1"/>
  <c r="F50" i="2"/>
  <c r="G50" i="2" s="1"/>
  <c r="H50" i="2" s="1"/>
  <c r="P21" i="2"/>
  <c r="Q21" i="2" s="1"/>
  <c r="F49" i="2"/>
  <c r="G49" i="2" s="1"/>
  <c r="H49" i="2" s="1"/>
  <c r="P20" i="2"/>
  <c r="Q20" i="2" s="1"/>
  <c r="F48" i="2"/>
  <c r="G48" i="2" s="1"/>
  <c r="H48" i="2" s="1"/>
  <c r="P19" i="2"/>
  <c r="Q19" i="2" s="1"/>
  <c r="F47" i="2"/>
  <c r="G47" i="2" s="1"/>
  <c r="H47" i="2" s="1"/>
  <c r="P18" i="2"/>
  <c r="Q18" i="2" s="1"/>
  <c r="F46" i="2"/>
  <c r="G46" i="2" s="1"/>
  <c r="H46" i="2" s="1"/>
  <c r="P17" i="2"/>
  <c r="Q17" i="2" s="1"/>
  <c r="F45" i="2"/>
  <c r="G45" i="2" s="1"/>
  <c r="H45" i="2" s="1"/>
  <c r="P16" i="2"/>
  <c r="Q16" i="2" s="1"/>
  <c r="F44" i="2"/>
  <c r="G44" i="2" s="1"/>
  <c r="H44" i="2" s="1"/>
  <c r="P15" i="2"/>
  <c r="Q15" i="2" s="1"/>
  <c r="P14" i="2"/>
  <c r="Q14" i="2" s="1"/>
  <c r="F42" i="2"/>
  <c r="G42" i="2" s="1"/>
  <c r="H42" i="2" s="1"/>
  <c r="P13" i="2"/>
  <c r="Q13" i="2" s="1"/>
  <c r="F41" i="2"/>
  <c r="G41" i="2" s="1"/>
  <c r="H41" i="2" s="1"/>
  <c r="P12" i="2"/>
  <c r="Q12" i="2" s="1"/>
  <c r="F40" i="2"/>
  <c r="G40" i="2" s="1"/>
  <c r="H40" i="2" s="1"/>
  <c r="P11" i="2"/>
  <c r="Q11" i="2" s="1"/>
  <c r="F39" i="2"/>
  <c r="G39" i="2" s="1"/>
  <c r="H39" i="2" s="1"/>
  <c r="P10" i="2"/>
  <c r="Q10" i="2" s="1"/>
  <c r="F38" i="2"/>
  <c r="G38" i="2" s="1"/>
  <c r="H38" i="2" s="1"/>
  <c r="P9" i="2"/>
  <c r="Q9" i="2" s="1"/>
  <c r="F37" i="2"/>
  <c r="G37" i="2" s="1"/>
  <c r="H37" i="2" s="1"/>
  <c r="P8" i="2"/>
  <c r="Q8" i="2" s="1"/>
  <c r="F36" i="2"/>
  <c r="G36" i="2" s="1"/>
  <c r="H36" i="2" s="1"/>
  <c r="P7" i="2"/>
  <c r="Q7" i="2" s="1"/>
  <c r="F35" i="2"/>
  <c r="G35" i="2" s="1"/>
  <c r="H35" i="2" s="1"/>
  <c r="P6" i="2"/>
  <c r="Q6" i="2" s="1"/>
  <c r="F34" i="2"/>
  <c r="G34" i="2" s="1"/>
  <c r="H34" i="2" s="1"/>
  <c r="P73" i="2"/>
  <c r="P72" i="2"/>
  <c r="P71" i="2"/>
  <c r="P70" i="2"/>
  <c r="P69" i="2"/>
  <c r="P68" i="2"/>
  <c r="P67" i="2"/>
  <c r="P66" i="2"/>
  <c r="P65" i="2"/>
  <c r="P64" i="2"/>
  <c r="P63" i="2"/>
  <c r="P62" i="2"/>
  <c r="P61" i="2"/>
  <c r="P60" i="2"/>
  <c r="P59" i="2"/>
  <c r="P58" i="2"/>
  <c r="P57" i="2"/>
  <c r="P56" i="2"/>
  <c r="P55" i="2"/>
  <c r="P54" i="2"/>
  <c r="Q54" i="2" s="1"/>
  <c r="P45" i="2"/>
  <c r="P44" i="2"/>
  <c r="P43" i="2"/>
  <c r="P42" i="2"/>
  <c r="P41" i="2"/>
  <c r="P40" i="2"/>
  <c r="P39" i="2"/>
  <c r="P38" i="2"/>
  <c r="P37" i="2"/>
  <c r="P36" i="2"/>
  <c r="P35" i="2"/>
  <c r="P34" i="2"/>
  <c r="P33" i="2"/>
  <c r="P32" i="2"/>
  <c r="P31" i="2"/>
  <c r="P30" i="2"/>
  <c r="Q30" i="2" s="1"/>
  <c r="F29" i="2"/>
  <c r="G29" i="2" s="1"/>
  <c r="H29" i="2" s="1"/>
  <c r="F28" i="2"/>
  <c r="G28" i="2" s="1"/>
  <c r="H28" i="2" s="1"/>
  <c r="F27" i="2"/>
  <c r="G27" i="2" s="1"/>
  <c r="H27" i="2" s="1"/>
  <c r="F26" i="2"/>
  <c r="G26" i="2" s="1"/>
  <c r="H26" i="2" s="1"/>
  <c r="F25" i="2"/>
  <c r="G25" i="2" s="1"/>
  <c r="H25" i="2" s="1"/>
  <c r="F24" i="2"/>
  <c r="G24" i="2" s="1"/>
  <c r="H24" i="2" s="1"/>
  <c r="F23" i="2"/>
  <c r="G23" i="2" s="1"/>
  <c r="H23" i="2" s="1"/>
  <c r="F22" i="2"/>
  <c r="G22" i="2" s="1"/>
  <c r="H22" i="2" s="1"/>
  <c r="F21" i="2"/>
  <c r="G21" i="2" s="1"/>
  <c r="H21" i="2" s="1"/>
  <c r="F20" i="2"/>
  <c r="G20" i="2" s="1"/>
  <c r="H20" i="2" s="1"/>
  <c r="F15" i="2"/>
  <c r="G15" i="2" s="1"/>
  <c r="H15" i="2" s="1"/>
  <c r="F14" i="2"/>
  <c r="G14" i="2" s="1"/>
  <c r="P49" i="2"/>
  <c r="F13" i="2"/>
  <c r="G13" i="2" s="1"/>
  <c r="P48" i="2"/>
  <c r="F12" i="2"/>
  <c r="G12" i="2" s="1"/>
  <c r="H12" i="2" s="1"/>
  <c r="P47" i="2"/>
  <c r="F11" i="2"/>
  <c r="G11" i="2" s="1"/>
  <c r="H11" i="2" s="1"/>
  <c r="P46" i="2"/>
  <c r="E44" i="1"/>
  <c r="I6" i="2" l="1"/>
  <c r="L6" i="2" s="1"/>
  <c r="R30" i="2"/>
  <c r="U30" i="2" s="1"/>
  <c r="R15" i="2"/>
  <c r="U15" i="2" s="1"/>
  <c r="S15" i="2" s="1"/>
  <c r="V15" i="2" s="1"/>
  <c r="R20" i="2"/>
  <c r="U20" i="2" s="1"/>
  <c r="R17" i="2"/>
  <c r="U17" i="2" s="1"/>
  <c r="R21" i="2"/>
  <c r="U21" i="2" s="1"/>
  <c r="R25" i="2"/>
  <c r="U25" i="2" s="1"/>
  <c r="S25" i="2" s="1"/>
  <c r="V25" i="2" s="1"/>
  <c r="R23" i="2"/>
  <c r="U23" i="2" s="1"/>
  <c r="S23" i="2" s="1"/>
  <c r="V23" i="2" s="1"/>
  <c r="R11" i="2"/>
  <c r="U11" i="2" s="1"/>
  <c r="R54" i="2"/>
  <c r="U54" i="2" s="1"/>
  <c r="R24" i="2"/>
  <c r="U24" i="2" s="1"/>
  <c r="R8" i="2"/>
  <c r="U8" i="2" s="1"/>
  <c r="R12" i="2"/>
  <c r="U12" i="2" s="1"/>
  <c r="R9" i="2"/>
  <c r="U9" i="2" s="1"/>
  <c r="R13" i="2"/>
  <c r="U13" i="2" s="1"/>
  <c r="S13" i="2" s="1"/>
  <c r="V13" i="2" s="1"/>
  <c r="R19" i="2"/>
  <c r="U19" i="2" s="1"/>
  <c r="R7" i="2"/>
  <c r="U7" i="2" s="1"/>
  <c r="R16" i="2"/>
  <c r="U16" i="2" s="1"/>
  <c r="S16" i="2" s="1"/>
  <c r="V16" i="2" s="1"/>
  <c r="R18" i="2"/>
  <c r="U18" i="2" s="1"/>
  <c r="R22" i="2"/>
  <c r="U22" i="2" s="1"/>
  <c r="S22" i="2" s="1"/>
  <c r="V22" i="2" s="1"/>
  <c r="R6" i="2"/>
  <c r="U6" i="2" s="1"/>
  <c r="S6" i="2" s="1"/>
  <c r="V6" i="2" s="1"/>
  <c r="R10" i="2"/>
  <c r="U10" i="2" s="1"/>
  <c r="S10" i="2" s="1"/>
  <c r="V10" i="2" s="1"/>
  <c r="R14" i="2"/>
  <c r="U14" i="2" s="1"/>
  <c r="S14" i="2" s="1"/>
  <c r="V14" i="2" s="1"/>
  <c r="H13" i="2"/>
  <c r="K13" i="2" s="1"/>
  <c r="I13" i="2" s="1"/>
  <c r="L13" i="2" s="1"/>
  <c r="K51" i="2"/>
  <c r="I51" i="2" s="1"/>
  <c r="L51" i="2" s="1"/>
  <c r="H8" i="2"/>
  <c r="K8" i="2" s="1"/>
  <c r="K38" i="2"/>
  <c r="I38" i="2" s="1"/>
  <c r="L38" i="2" s="1"/>
  <c r="H14" i="2"/>
  <c r="K14" i="2" s="1"/>
  <c r="I14" i="2" s="1"/>
  <c r="L14" i="2" s="1"/>
  <c r="K42" i="2"/>
  <c r="I42" i="2" s="1"/>
  <c r="L42" i="2" s="1"/>
  <c r="K28" i="2"/>
  <c r="I28" i="2" s="1"/>
  <c r="L28" i="2" s="1"/>
  <c r="K26" i="2"/>
  <c r="I26" i="2" s="1"/>
  <c r="L26" i="2" s="1"/>
  <c r="K25" i="2"/>
  <c r="I25" i="2" s="1"/>
  <c r="L25" i="2" s="1"/>
  <c r="K46" i="2"/>
  <c r="I46" i="2" s="1"/>
  <c r="L46" i="2" s="1"/>
  <c r="K50" i="2"/>
  <c r="I50" i="2" s="1"/>
  <c r="L50" i="2" s="1"/>
  <c r="K10" i="2"/>
  <c r="I10" i="2" s="1"/>
  <c r="L10" i="2" s="1"/>
  <c r="K11" i="2"/>
  <c r="I11" i="2" s="1"/>
  <c r="L11" i="2" s="1"/>
  <c r="K35" i="2"/>
  <c r="I35" i="2" s="1"/>
  <c r="L35" i="2" s="1"/>
  <c r="K48" i="2"/>
  <c r="I48" i="2" s="1"/>
  <c r="L48" i="2" s="1"/>
  <c r="K40" i="2"/>
  <c r="I40" i="2" s="1"/>
  <c r="K23" i="2"/>
  <c r="I23" i="2" s="1"/>
  <c r="L23" i="2" s="1"/>
  <c r="K45" i="2"/>
  <c r="I45" i="2" s="1"/>
  <c r="L45" i="2" s="1"/>
  <c r="K53" i="2"/>
  <c r="I53" i="2" s="1"/>
  <c r="L53" i="2" s="1"/>
  <c r="K37" i="2"/>
  <c r="I37" i="2" s="1"/>
  <c r="L37" i="2" s="1"/>
  <c r="K7" i="2"/>
  <c r="I7" i="2" s="1"/>
  <c r="L7" i="2" s="1"/>
  <c r="K15" i="2"/>
  <c r="I15" i="2" s="1"/>
  <c r="L15" i="2" s="1"/>
  <c r="K44" i="2"/>
  <c r="I44" i="2" s="1"/>
  <c r="L44" i="2" s="1"/>
  <c r="K52" i="2"/>
  <c r="I52" i="2" s="1"/>
  <c r="L52" i="2" s="1"/>
  <c r="K12" i="2"/>
  <c r="I12" i="2" s="1"/>
  <c r="L12" i="2" s="1"/>
  <c r="K36" i="2"/>
  <c r="I36" i="2" s="1"/>
  <c r="L36" i="2" s="1"/>
  <c r="K24" i="2"/>
  <c r="I24" i="2" s="1"/>
  <c r="L24" i="2" s="1"/>
  <c r="K41" i="2"/>
  <c r="I41" i="2" s="1"/>
  <c r="L41" i="2" s="1"/>
  <c r="K34" i="2"/>
  <c r="K27" i="2"/>
  <c r="K47" i="2"/>
  <c r="K20" i="2"/>
  <c r="K39" i="2"/>
  <c r="K9" i="2"/>
  <c r="I9" i="2" s="1"/>
  <c r="L9" i="2" s="1"/>
  <c r="K43" i="2"/>
  <c r="K21" i="2"/>
  <c r="K29" i="2"/>
  <c r="K22" i="2"/>
  <c r="K49" i="2"/>
  <c r="Q55" i="2"/>
  <c r="Q61" i="2"/>
  <c r="Q69" i="2"/>
  <c r="Q62" i="2"/>
  <c r="Q60" i="2"/>
  <c r="Q70" i="2"/>
  <c r="Q68" i="2"/>
  <c r="Q67" i="2"/>
  <c r="Q59" i="2"/>
  <c r="Q66" i="2"/>
  <c r="Q58" i="2"/>
  <c r="Q73" i="2"/>
  <c r="Q65" i="2"/>
  <c r="Q57" i="2"/>
  <c r="Q72" i="2"/>
  <c r="Q64" i="2"/>
  <c r="Q56" i="2"/>
  <c r="Q71" i="2"/>
  <c r="Q63" i="2"/>
  <c r="Q49" i="2"/>
  <c r="Q47" i="2"/>
  <c r="Q41" i="2"/>
  <c r="Q45" i="2"/>
  <c r="Q37" i="2"/>
  <c r="Q33" i="2"/>
  <c r="Q42" i="2"/>
  <c r="Q38" i="2"/>
  <c r="Q34" i="2"/>
  <c r="Q48" i="2"/>
  <c r="Q36" i="2"/>
  <c r="Q40" i="2"/>
  <c r="Q31" i="2"/>
  <c r="Q35" i="2"/>
  <c r="Q39" i="2"/>
  <c r="Q43" i="2"/>
  <c r="Q32" i="2"/>
  <c r="Q44" i="2"/>
  <c r="Q46" i="2"/>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O66" i="1"/>
  <c r="L66" i="1"/>
  <c r="H66" i="1"/>
  <c r="E66" i="1"/>
  <c r="O65" i="1"/>
  <c r="L65" i="1"/>
  <c r="H65" i="1"/>
  <c r="E65" i="1"/>
  <c r="O64" i="1"/>
  <c r="L64" i="1"/>
  <c r="H64" i="1"/>
  <c r="E64" i="1"/>
  <c r="O63" i="1"/>
  <c r="L63" i="1"/>
  <c r="H63" i="1"/>
  <c r="E63" i="1"/>
  <c r="O62" i="1"/>
  <c r="L62" i="1"/>
  <c r="H62" i="1"/>
  <c r="E62" i="1"/>
  <c r="O61" i="1"/>
  <c r="L61" i="1"/>
  <c r="H61" i="1"/>
  <c r="E61" i="1"/>
  <c r="O60" i="1"/>
  <c r="L60" i="1"/>
  <c r="H60" i="1"/>
  <c r="E60" i="1"/>
  <c r="O59" i="1"/>
  <c r="L59" i="1"/>
  <c r="H59" i="1"/>
  <c r="E59" i="1"/>
  <c r="O58" i="1"/>
  <c r="L58" i="1"/>
  <c r="H58" i="1"/>
  <c r="E58" i="1"/>
  <c r="O57" i="1"/>
  <c r="L57" i="1"/>
  <c r="H57" i="1"/>
  <c r="E57" i="1"/>
  <c r="O56" i="1"/>
  <c r="L56" i="1"/>
  <c r="H56" i="1"/>
  <c r="E56" i="1"/>
  <c r="O55" i="1"/>
  <c r="L55" i="1"/>
  <c r="H55" i="1"/>
  <c r="E55" i="1"/>
  <c r="O54" i="1"/>
  <c r="L54" i="1"/>
  <c r="H54" i="1"/>
  <c r="E54" i="1"/>
  <c r="O53" i="1"/>
  <c r="L53" i="1"/>
  <c r="H53" i="1"/>
  <c r="E53" i="1"/>
  <c r="O52" i="1"/>
  <c r="L52" i="1"/>
  <c r="H52" i="1"/>
  <c r="E52" i="1"/>
  <c r="O51" i="1"/>
  <c r="L51" i="1"/>
  <c r="H51" i="1"/>
  <c r="E51" i="1"/>
  <c r="O50" i="1"/>
  <c r="L50" i="1"/>
  <c r="H50" i="1"/>
  <c r="E50" i="1"/>
  <c r="O49" i="1"/>
  <c r="L49" i="1"/>
  <c r="H49" i="1"/>
  <c r="E49" i="1"/>
  <c r="O48" i="1"/>
  <c r="L48" i="1"/>
  <c r="H48" i="1"/>
  <c r="E48" i="1"/>
  <c r="O47" i="1"/>
  <c r="L47" i="1"/>
  <c r="H47" i="1"/>
  <c r="E47" i="1"/>
  <c r="O46" i="1"/>
  <c r="L46" i="1"/>
  <c r="H46" i="1"/>
  <c r="E46" i="1"/>
  <c r="O45" i="1"/>
  <c r="L45" i="1"/>
  <c r="H45" i="1"/>
  <c r="E45" i="1"/>
  <c r="O44" i="1"/>
  <c r="L44" i="1"/>
  <c r="H44" i="1"/>
  <c r="O43" i="1"/>
  <c r="L43" i="1"/>
  <c r="H43" i="1"/>
  <c r="E43" i="1"/>
  <c r="O42" i="1"/>
  <c r="L42" i="1"/>
  <c r="H42" i="1"/>
  <c r="E42" i="1"/>
  <c r="O41" i="1"/>
  <c r="L41" i="1"/>
  <c r="H41" i="1"/>
  <c r="E41" i="1"/>
  <c r="O40" i="1"/>
  <c r="L40" i="1"/>
  <c r="H40" i="1"/>
  <c r="E40" i="1"/>
  <c r="O39" i="1"/>
  <c r="L39" i="1"/>
  <c r="H39" i="1"/>
  <c r="E39" i="1"/>
  <c r="O38" i="1"/>
  <c r="L38" i="1"/>
  <c r="H38" i="1"/>
  <c r="E38" i="1"/>
  <c r="O37" i="1"/>
  <c r="L37" i="1"/>
  <c r="H37" i="1"/>
  <c r="E37" i="1"/>
  <c r="O36" i="1"/>
  <c r="L36" i="1"/>
  <c r="H36" i="1"/>
  <c r="E36" i="1"/>
  <c r="O35" i="1"/>
  <c r="L35" i="1"/>
  <c r="H35" i="1"/>
  <c r="E35" i="1"/>
  <c r="O34" i="1"/>
  <c r="L34" i="1"/>
  <c r="H34" i="1"/>
  <c r="E34" i="1"/>
  <c r="O33" i="1"/>
  <c r="L33" i="1"/>
  <c r="H33" i="1"/>
  <c r="E33" i="1"/>
  <c r="O32" i="1"/>
  <c r="L32" i="1"/>
  <c r="H32" i="1"/>
  <c r="E32" i="1"/>
  <c r="O31" i="1"/>
  <c r="L31" i="1"/>
  <c r="H31" i="1"/>
  <c r="E31" i="1"/>
  <c r="O30" i="1"/>
  <c r="L30" i="1"/>
  <c r="H30" i="1"/>
  <c r="E30" i="1"/>
  <c r="O29" i="1"/>
  <c r="L29" i="1"/>
  <c r="H29" i="1"/>
  <c r="E29" i="1"/>
  <c r="O28" i="1"/>
  <c r="L28" i="1"/>
  <c r="H28" i="1"/>
  <c r="E28" i="1"/>
  <c r="O27" i="1"/>
  <c r="L27" i="1"/>
  <c r="H27" i="1"/>
  <c r="E27" i="1"/>
  <c r="O26" i="1"/>
  <c r="L26" i="1"/>
  <c r="H26" i="1"/>
  <c r="E26" i="1"/>
  <c r="O25" i="1"/>
  <c r="L25" i="1"/>
  <c r="H25" i="1"/>
  <c r="E25" i="1"/>
  <c r="O24" i="1"/>
  <c r="L24" i="1"/>
  <c r="H24" i="1"/>
  <c r="E24" i="1"/>
  <c r="O23" i="1"/>
  <c r="L23" i="1"/>
  <c r="H23" i="1"/>
  <c r="E23" i="1"/>
  <c r="O22" i="1"/>
  <c r="L22" i="1"/>
  <c r="H22" i="1"/>
  <c r="E22" i="1"/>
  <c r="O21" i="1"/>
  <c r="L21" i="1"/>
  <c r="H21" i="1"/>
  <c r="E21" i="1"/>
  <c r="O20" i="1"/>
  <c r="L20" i="1"/>
  <c r="H20" i="1"/>
  <c r="E20" i="1"/>
  <c r="O19" i="1"/>
  <c r="L19" i="1"/>
  <c r="H19" i="1"/>
  <c r="E19" i="1"/>
  <c r="O18" i="1"/>
  <c r="L18" i="1"/>
  <c r="H18" i="1"/>
  <c r="E18" i="1"/>
  <c r="O17" i="1"/>
  <c r="L17" i="1"/>
  <c r="H17" i="1"/>
  <c r="E17" i="1"/>
  <c r="B26" i="1"/>
  <c r="B42" i="2" l="1"/>
  <c r="S7" i="2"/>
  <c r="V7" i="2" s="1"/>
  <c r="S19" i="2"/>
  <c r="V19" i="2" s="1"/>
  <c r="S8" i="2"/>
  <c r="V8" i="2" s="1"/>
  <c r="S17" i="2"/>
  <c r="V17" i="2" s="1"/>
  <c r="S20" i="2"/>
  <c r="V20" i="2" s="1"/>
  <c r="S11" i="2"/>
  <c r="V11" i="2" s="1"/>
  <c r="S12" i="2"/>
  <c r="V12" i="2" s="1"/>
  <c r="S30" i="2"/>
  <c r="V30" i="2" s="1"/>
  <c r="I8" i="2"/>
  <c r="L8" i="2" s="1"/>
  <c r="S18" i="2"/>
  <c r="V18" i="2" s="1"/>
  <c r="S24" i="2"/>
  <c r="V24" i="2" s="1"/>
  <c r="S9" i="2"/>
  <c r="V9" i="2" s="1"/>
  <c r="S54" i="2"/>
  <c r="V54" i="2" s="1"/>
  <c r="S21" i="2"/>
  <c r="V21" i="2" s="1"/>
  <c r="R46" i="2"/>
  <c r="U46" i="2" s="1"/>
  <c r="R36" i="2"/>
  <c r="U36" i="2" s="1"/>
  <c r="R68" i="2"/>
  <c r="U68" i="2" s="1"/>
  <c r="R44" i="2"/>
  <c r="U44" i="2" s="1"/>
  <c r="R48" i="2"/>
  <c r="U48" i="2" s="1"/>
  <c r="R47" i="2"/>
  <c r="U47" i="2" s="1"/>
  <c r="R65" i="2"/>
  <c r="U65" i="2" s="1"/>
  <c r="R70" i="2"/>
  <c r="U70" i="2" s="1"/>
  <c r="R55" i="2"/>
  <c r="U55" i="2" s="1"/>
  <c r="R32" i="2"/>
  <c r="U32" i="2" s="1"/>
  <c r="R34" i="2"/>
  <c r="U34" i="2" s="1"/>
  <c r="R49" i="2"/>
  <c r="U49" i="2" s="1"/>
  <c r="R73" i="2"/>
  <c r="U73" i="2" s="1"/>
  <c r="R60" i="2"/>
  <c r="U60" i="2" s="1"/>
  <c r="R41" i="2"/>
  <c r="U41" i="2" s="1"/>
  <c r="R43" i="2"/>
  <c r="U43" i="2" s="1"/>
  <c r="R63" i="2"/>
  <c r="U63" i="2" s="1"/>
  <c r="R62" i="2"/>
  <c r="U62" i="2" s="1"/>
  <c r="R39" i="2"/>
  <c r="U39" i="2" s="1"/>
  <c r="R42" i="2"/>
  <c r="U42" i="2" s="1"/>
  <c r="R71" i="2"/>
  <c r="U71" i="2" s="1"/>
  <c r="R66" i="2"/>
  <c r="U66" i="2" s="1"/>
  <c r="R69" i="2"/>
  <c r="U69" i="2" s="1"/>
  <c r="R35" i="2"/>
  <c r="U35" i="2" s="1"/>
  <c r="R33" i="2"/>
  <c r="U33" i="2" s="1"/>
  <c r="R56" i="2"/>
  <c r="U56" i="2" s="1"/>
  <c r="R61" i="2"/>
  <c r="U61" i="2" s="1"/>
  <c r="R57" i="2"/>
  <c r="U57" i="2" s="1"/>
  <c r="R38" i="2"/>
  <c r="U38" i="2" s="1"/>
  <c r="R58" i="2"/>
  <c r="U58" i="2" s="1"/>
  <c r="R31" i="2"/>
  <c r="U31" i="2" s="1"/>
  <c r="R37" i="2"/>
  <c r="U37" i="2" s="1"/>
  <c r="R64" i="2"/>
  <c r="U64" i="2" s="1"/>
  <c r="R59" i="2"/>
  <c r="U59" i="2" s="1"/>
  <c r="R40" i="2"/>
  <c r="U40" i="2" s="1"/>
  <c r="R45" i="2"/>
  <c r="U45" i="2" s="1"/>
  <c r="R72" i="2"/>
  <c r="U72" i="2" s="1"/>
  <c r="R67" i="2"/>
  <c r="U67" i="2" s="1"/>
  <c r="L40" i="2"/>
  <c r="I39" i="2"/>
  <c r="L39" i="2" s="1"/>
  <c r="I29" i="2"/>
  <c r="L29" i="2" s="1"/>
  <c r="I22" i="2"/>
  <c r="L22" i="2" s="1"/>
  <c r="I21" i="2"/>
  <c r="L21" i="2" s="1"/>
  <c r="I47" i="2"/>
  <c r="L47" i="2" s="1"/>
  <c r="I34" i="2"/>
  <c r="L34" i="2" s="1"/>
  <c r="I20" i="2"/>
  <c r="L20" i="2" s="1"/>
  <c r="I27" i="2"/>
  <c r="L27" i="2" s="1"/>
  <c r="I49" i="2"/>
  <c r="L49" i="2" s="1"/>
  <c r="I43" i="2"/>
  <c r="L43" i="2" s="1"/>
  <c r="B45" i="2"/>
  <c r="B44" i="2"/>
  <c r="B28" i="1"/>
  <c r="M46" i="1" s="1"/>
  <c r="P46" i="1" s="1"/>
  <c r="S33" i="2" l="1"/>
  <c r="V33" i="2" s="1"/>
  <c r="S67" i="2"/>
  <c r="V67" i="2" s="1"/>
  <c r="S60" i="2"/>
  <c r="V60" i="2" s="1"/>
  <c r="S47" i="2"/>
  <c r="V47" i="2" s="1"/>
  <c r="S64" i="2"/>
  <c r="V64" i="2" s="1"/>
  <c r="S35" i="2"/>
  <c r="V35" i="2" s="1"/>
  <c r="S63" i="2"/>
  <c r="V63" i="2" s="1"/>
  <c r="S58" i="2"/>
  <c r="V58" i="2" s="1"/>
  <c r="S73" i="2"/>
  <c r="V73" i="2" s="1"/>
  <c r="S46" i="2"/>
  <c r="V46" i="2" s="1"/>
  <c r="S43" i="2"/>
  <c r="V43" i="2" s="1"/>
  <c r="S66" i="2"/>
  <c r="V66" i="2" s="1"/>
  <c r="S72" i="2"/>
  <c r="V72" i="2" s="1"/>
  <c r="S38" i="2"/>
  <c r="V38" i="2" s="1"/>
  <c r="S71" i="2"/>
  <c r="V71" i="2" s="1"/>
  <c r="S48" i="2"/>
  <c r="V48" i="2" s="1"/>
  <c r="S45" i="2"/>
  <c r="V45" i="2" s="1"/>
  <c r="S57" i="2"/>
  <c r="V57" i="2" s="1"/>
  <c r="S42" i="2"/>
  <c r="V42" i="2" s="1"/>
  <c r="S49" i="2"/>
  <c r="V49" i="2" s="1"/>
  <c r="S44" i="2"/>
  <c r="V44" i="2" s="1"/>
  <c r="S40" i="2"/>
  <c r="V40" i="2" s="1"/>
  <c r="S61" i="2"/>
  <c r="V61" i="2" s="1"/>
  <c r="S39" i="2"/>
  <c r="V39" i="2" s="1"/>
  <c r="S34" i="2"/>
  <c r="V34" i="2" s="1"/>
  <c r="S68" i="2"/>
  <c r="V68" i="2" s="1"/>
  <c r="S62" i="2"/>
  <c r="V62" i="2" s="1"/>
  <c r="S32" i="2"/>
  <c r="V32" i="2" s="1"/>
  <c r="S37" i="2"/>
  <c r="V37" i="2" s="1"/>
  <c r="S65" i="2"/>
  <c r="V65" i="2" s="1"/>
  <c r="S59" i="2"/>
  <c r="V59" i="2" s="1"/>
  <c r="S56" i="2"/>
  <c r="V56" i="2" s="1"/>
  <c r="S41" i="2"/>
  <c r="V41" i="2" s="1"/>
  <c r="S55" i="2"/>
  <c r="V55" i="2" s="1"/>
  <c r="S69" i="2"/>
  <c r="V69" i="2" s="1"/>
  <c r="S31" i="2"/>
  <c r="V31" i="2" s="1"/>
  <c r="S70" i="2"/>
  <c r="V70" i="2" s="1"/>
  <c r="S36" i="2"/>
  <c r="V36" i="2" s="1"/>
  <c r="B46" i="2"/>
  <c r="B43" i="2"/>
  <c r="B47" i="2"/>
  <c r="M45" i="1"/>
  <c r="P45" i="1" s="1"/>
  <c r="F65" i="1"/>
  <c r="I65" i="1" s="1"/>
  <c r="M30" i="1"/>
  <c r="P30" i="1" s="1"/>
  <c r="M33" i="1"/>
  <c r="P33" i="1" s="1"/>
  <c r="M29" i="1"/>
  <c r="P29" i="1" s="1"/>
  <c r="M48" i="1"/>
  <c r="P48" i="1" s="1"/>
  <c r="M64" i="1"/>
  <c r="P64" i="1" s="1"/>
  <c r="M32" i="1"/>
  <c r="P32" i="1" s="1"/>
  <c r="M50" i="1"/>
  <c r="P50" i="1" s="1"/>
  <c r="M17" i="1"/>
  <c r="P17" i="1" s="1"/>
  <c r="F63" i="1"/>
  <c r="I63" i="1" s="1"/>
  <c r="M56" i="1"/>
  <c r="P56" i="1" s="1"/>
  <c r="M42" i="1"/>
  <c r="P42" i="1" s="1"/>
  <c r="F43" i="1"/>
  <c r="I43" i="1" s="1"/>
  <c r="F55" i="1"/>
  <c r="I55" i="1" s="1"/>
  <c r="F49" i="1"/>
  <c r="I49" i="1" s="1"/>
  <c r="M41" i="1"/>
  <c r="P41" i="1" s="1"/>
  <c r="F44" i="1"/>
  <c r="I44" i="1" s="1"/>
  <c r="F54" i="1"/>
  <c r="I54" i="1" s="1"/>
  <c r="F40" i="1"/>
  <c r="I40" i="1" s="1"/>
  <c r="M27" i="1"/>
  <c r="P27" i="1" s="1"/>
  <c r="F41" i="1"/>
  <c r="I41" i="1" s="1"/>
  <c r="F52" i="1"/>
  <c r="I52" i="1" s="1"/>
  <c r="F17" i="1"/>
  <c r="I17" i="1" s="1"/>
  <c r="F39" i="1"/>
  <c r="I39" i="1" s="1"/>
  <c r="F32" i="1"/>
  <c r="I32" i="1" s="1"/>
  <c r="M26" i="1"/>
  <c r="P26" i="1" s="1"/>
  <c r="M28" i="1"/>
  <c r="P28" i="1" s="1"/>
  <c r="M49" i="1"/>
  <c r="P49" i="1" s="1"/>
  <c r="F29" i="1"/>
  <c r="I29" i="1" s="1"/>
  <c r="F51" i="1"/>
  <c r="I51" i="1" s="1"/>
  <c r="F58" i="1"/>
  <c r="I58" i="1" s="1"/>
  <c r="M24" i="1"/>
  <c r="P24" i="1" s="1"/>
  <c r="M19" i="1"/>
  <c r="P19" i="1" s="1"/>
  <c r="F26" i="1"/>
  <c r="I26" i="1" s="1"/>
  <c r="M34" i="1"/>
  <c r="P34" i="1" s="1"/>
  <c r="M62" i="1"/>
  <c r="P62" i="1" s="1"/>
  <c r="M54" i="1"/>
  <c r="P54" i="1" s="1"/>
  <c r="M18" i="1"/>
  <c r="P18" i="1" s="1"/>
  <c r="F66" i="1"/>
  <c r="I66" i="1" s="1"/>
  <c r="F59" i="1"/>
  <c r="I59" i="1" s="1"/>
  <c r="F21" i="1"/>
  <c r="I21" i="1" s="1"/>
  <c r="F56" i="1"/>
  <c r="I56" i="1" s="1"/>
  <c r="M63" i="1"/>
  <c r="P63" i="1" s="1"/>
  <c r="F25" i="1"/>
  <c r="I25" i="1" s="1"/>
  <c r="F18" i="1"/>
  <c r="I18" i="1" s="1"/>
  <c r="M53" i="1"/>
  <c r="P53" i="1" s="1"/>
  <c r="M61" i="1"/>
  <c r="P61" i="1" s="1"/>
  <c r="F24" i="1"/>
  <c r="I24" i="1" s="1"/>
  <c r="F45" i="1"/>
  <c r="I45" i="1" s="1"/>
  <c r="F47" i="1"/>
  <c r="I47" i="1" s="1"/>
  <c r="M58" i="1"/>
  <c r="P58" i="1" s="1"/>
  <c r="F23" i="1"/>
  <c r="I23" i="1" s="1"/>
  <c r="F34" i="1"/>
  <c r="I34" i="1" s="1"/>
  <c r="M31" i="1"/>
  <c r="P31" i="1" s="1"/>
  <c r="M57" i="1"/>
  <c r="P57" i="1" s="1"/>
  <c r="M51" i="1"/>
  <c r="P51" i="1" s="1"/>
  <c r="M47" i="1"/>
  <c r="P47" i="1" s="1"/>
  <c r="F38" i="1"/>
  <c r="I38" i="1" s="1"/>
  <c r="M23" i="1"/>
  <c r="P23" i="1" s="1"/>
  <c r="F33" i="1"/>
  <c r="I33" i="1" s="1"/>
  <c r="M20" i="1"/>
  <c r="P20" i="1" s="1"/>
  <c r="F30" i="1"/>
  <c r="I30" i="1" s="1"/>
  <c r="F27" i="1"/>
  <c r="I27" i="1" s="1"/>
  <c r="F50" i="1"/>
  <c r="I50" i="1" s="1"/>
  <c r="F19" i="1"/>
  <c r="I19" i="1" s="1"/>
  <c r="F53" i="1"/>
  <c r="I53" i="1" s="1"/>
  <c r="F22" i="1"/>
  <c r="I22" i="1" s="1"/>
  <c r="M66" i="1"/>
  <c r="P66" i="1" s="1"/>
  <c r="F37" i="1"/>
  <c r="I37" i="1" s="1"/>
  <c r="F46" i="1"/>
  <c r="I46" i="1" s="1"/>
  <c r="M25" i="1"/>
  <c r="P25" i="1" s="1"/>
  <c r="F42" i="1"/>
  <c r="I42" i="1" s="1"/>
  <c r="M43" i="1"/>
  <c r="P43" i="1" s="1"/>
  <c r="M55" i="1"/>
  <c r="P55" i="1" s="1"/>
  <c r="F61" i="1"/>
  <c r="I61" i="1" s="1"/>
  <c r="M40" i="1"/>
  <c r="P40" i="1" s="1"/>
  <c r="F60" i="1"/>
  <c r="I60" i="1" s="1"/>
  <c r="F64" i="1"/>
  <c r="I64" i="1" s="1"/>
  <c r="F36" i="1"/>
  <c r="I36" i="1" s="1"/>
  <c r="M65" i="1"/>
  <c r="P65" i="1" s="1"/>
  <c r="M22" i="1"/>
  <c r="P22" i="1" s="1"/>
  <c r="F28" i="1"/>
  <c r="I28" i="1" s="1"/>
  <c r="M38" i="1"/>
  <c r="P38" i="1" s="1"/>
  <c r="M52" i="1"/>
  <c r="P52" i="1" s="1"/>
  <c r="M39" i="1"/>
  <c r="P39" i="1" s="1"/>
  <c r="M44" i="1"/>
  <c r="P44" i="1" s="1"/>
  <c r="F62" i="1"/>
  <c r="I62" i="1" s="1"/>
  <c r="F48" i="1"/>
  <c r="I48" i="1" s="1"/>
  <c r="F20" i="1"/>
  <c r="I20" i="1" s="1"/>
  <c r="M60" i="1"/>
  <c r="P60" i="1" s="1"/>
  <c r="F35" i="1"/>
  <c r="I35" i="1" s="1"/>
  <c r="M59" i="1"/>
  <c r="P59" i="1" s="1"/>
  <c r="M21" i="1"/>
  <c r="P21" i="1" s="1"/>
  <c r="M37" i="1"/>
  <c r="P37" i="1" s="1"/>
  <c r="M35" i="1"/>
  <c r="P35" i="1" s="1"/>
  <c r="F31" i="1"/>
  <c r="I31" i="1" s="1"/>
  <c r="F57" i="1"/>
  <c r="I57" i="1" s="1"/>
  <c r="M36" i="1"/>
  <c r="P36" i="1" s="1"/>
  <c r="L6" i="1"/>
  <c r="M6" i="1" s="1"/>
  <c r="L7" i="1"/>
  <c r="M7" i="1" s="1"/>
  <c r="L8" i="1"/>
  <c r="M8" i="1" s="1"/>
  <c r="L9" i="1"/>
  <c r="M9" i="1" s="1"/>
  <c r="L10" i="1"/>
  <c r="M10" i="1" s="1"/>
  <c r="L11" i="1"/>
  <c r="M11" i="1" s="1"/>
  <c r="L12" i="1"/>
  <c r="M12" i="1" s="1"/>
  <c r="L13" i="1"/>
  <c r="M13" i="1" s="1"/>
  <c r="L14" i="1"/>
  <c r="M14" i="1" s="1"/>
  <c r="L15" i="1"/>
  <c r="M15" i="1" s="1"/>
  <c r="L16" i="1"/>
  <c r="M16" i="1" s="1"/>
  <c r="L5" i="1"/>
  <c r="M5" i="1" s="1"/>
  <c r="E5" i="1"/>
  <c r="F5" i="1" s="1"/>
  <c r="E11" i="1"/>
  <c r="F11" i="1" s="1"/>
  <c r="E12" i="1"/>
  <c r="F12" i="1" s="1"/>
  <c r="E13" i="1"/>
  <c r="F13" i="1" s="1"/>
  <c r="E14" i="1"/>
  <c r="F14" i="1" s="1"/>
  <c r="E15" i="1"/>
  <c r="F15" i="1" s="1"/>
  <c r="E16" i="1"/>
  <c r="F16" i="1" s="1"/>
  <c r="E7" i="1"/>
  <c r="F7" i="1" s="1"/>
  <c r="E8" i="1"/>
  <c r="F8" i="1" s="1"/>
  <c r="E9" i="1"/>
  <c r="F9" i="1" s="1"/>
  <c r="E10" i="1"/>
  <c r="F10" i="1" s="1"/>
  <c r="F6" i="1"/>
  <c r="B33" i="1" l="1"/>
  <c r="B35" i="1"/>
  <c r="H5" i="1"/>
  <c r="O16" i="1" l="1"/>
  <c r="O15" i="1"/>
  <c r="O14" i="1"/>
  <c r="O13" i="1"/>
  <c r="O12" i="1"/>
  <c r="O11" i="1"/>
  <c r="O10" i="1"/>
  <c r="O9" i="1"/>
  <c r="O8" i="1"/>
  <c r="O7" i="1"/>
  <c r="O6" i="1"/>
  <c r="O5" i="1"/>
  <c r="H6" i="1"/>
  <c r="H7" i="1"/>
  <c r="H8" i="1"/>
  <c r="H9" i="1"/>
  <c r="H10" i="1"/>
  <c r="H11" i="1"/>
  <c r="H12" i="1"/>
  <c r="H13" i="1"/>
  <c r="H14" i="1"/>
  <c r="H15" i="1"/>
  <c r="H16" i="1"/>
  <c r="P9" i="1" l="1"/>
  <c r="P5" i="1"/>
  <c r="I6" i="1"/>
  <c r="P10" i="1"/>
  <c r="P11" i="1"/>
  <c r="P16" i="1"/>
  <c r="I9" i="1"/>
  <c r="P7" i="1"/>
  <c r="I7" i="1"/>
  <c r="P13" i="1"/>
  <c r="P15" i="1"/>
  <c r="I12" i="1"/>
  <c r="I8" i="1"/>
  <c r="I10" i="1"/>
  <c r="I13" i="1"/>
  <c r="P14" i="1"/>
  <c r="P6" i="1"/>
  <c r="I11" i="1"/>
  <c r="P8" i="1"/>
  <c r="P12" i="1"/>
  <c r="B34" i="1" l="1"/>
  <c r="I15" i="1"/>
  <c r="I14" i="1"/>
  <c r="I16" i="1"/>
  <c r="I5" i="1"/>
  <c r="B32" i="1" l="1"/>
</calcChain>
</file>

<file path=xl/sharedStrings.xml><?xml version="1.0" encoding="utf-8"?>
<sst xmlns="http://schemas.openxmlformats.org/spreadsheetml/2006/main" count="145" uniqueCount="70">
  <si>
    <t>Toy Dog Pricing Table (0-10 lb)</t>
  </si>
  <si>
    <t>Large Dog Pricing Table (41-60 lb)</t>
  </si>
  <si>
    <t>Dog Weight (lb)</t>
  </si>
  <si>
    <t>Dose (mL)</t>
  </si>
  <si>
    <t>Clinic Cost</t>
  </si>
  <si>
    <t>Associate Comp.</t>
  </si>
  <si>
    <t>Injection Fee</t>
  </si>
  <si>
    <t>Price W/O Associate</t>
  </si>
  <si>
    <t>MSRP</t>
  </si>
  <si>
    <t>ZPCR Rewards</t>
  </si>
  <si>
    <t>List Price</t>
  </si>
  <si>
    <t>Vial Cost</t>
  </si>
  <si>
    <t>Cost per mL</t>
  </si>
  <si>
    <t>Dose (mL/lb)</t>
  </si>
  <si>
    <t>Small Dog Pricing Table (11-20 lb)</t>
  </si>
  <si>
    <t>Injection Fee ($)</t>
  </si>
  <si>
    <t>Associate Comp (%)</t>
  </si>
  <si>
    <t>Add a markup to offset associate comp</t>
  </si>
  <si>
    <t>Markup Model (%)</t>
  </si>
  <si>
    <t>Toy Dogs (0-10 lb)</t>
  </si>
  <si>
    <t>Small Dogs (11-20 lb)</t>
  </si>
  <si>
    <t>Medium Dogs (21-40 lb)</t>
  </si>
  <si>
    <t>Large Dogs (41-60 lb)</t>
  </si>
  <si>
    <t>Giant Dogs (81-100 lb)</t>
  </si>
  <si>
    <t>Margin Model ($)</t>
  </si>
  <si>
    <t>Medium Dog Pricing Table (21-40 lb)</t>
  </si>
  <si>
    <t>Average Pet Owner Cost</t>
  </si>
  <si>
    <t>Giant Dog Pricing Table (81-100 lb)</t>
  </si>
  <si>
    <r>
      <rPr>
        <b/>
        <sz val="12"/>
        <color theme="1"/>
        <rFont val="Arial"/>
        <family val="2"/>
      </rPr>
      <t>IMPORTANT SAFETY INFORMATION</t>
    </r>
    <r>
      <rPr>
        <sz val="12"/>
        <color theme="1"/>
        <rFont val="Arial"/>
        <family val="2"/>
      </rPr>
      <t>: Use Cerenia Injectable subcutaneously for acute vomiting in dogs 2 to 4 months of age or either subcutaneously or intravenously in dogs 4 months of age and older. Safe use has not been evaluated in dogs with gastrointestinal obstruction, or those that have ingested toxins. Use with caution in dogs with hepatic dysfunction. Pain and vocalization upon injection is a common side effect. In people, topical exposure may elicit localized allergic skin reactions, and repeated or prolonged exposure may lead to skin sensitization.</t>
    </r>
  </si>
  <si>
    <t>Please see full Prescribing Information.</t>
  </si>
  <si>
    <t>Zoetis representatives are not free to discuss resale prices with you. Only you can determine resale prices.</t>
  </si>
  <si>
    <t>ProHeart 12 Pricing Calculator</t>
  </si>
  <si>
    <r>
      <t xml:space="preserve">A single ProHeart 12 10ml vial contains approximately 9ml of product once constituted.
</t>
    </r>
    <r>
      <rPr>
        <b/>
        <u/>
        <sz val="10"/>
        <color theme="0"/>
        <rFont val="Arial"/>
        <family val="2"/>
      </rPr>
      <t>To account for possible waste</t>
    </r>
    <r>
      <rPr>
        <sz val="10"/>
        <color theme="0"/>
        <rFont val="Arial"/>
        <family val="2"/>
      </rPr>
      <t>, the calculations below are based upon achieving a minimum extraction of 8ml.</t>
    </r>
  </si>
  <si>
    <t>Pre-Populated with Zoetis'
Suggested Retail Price</t>
  </si>
  <si>
    <r>
      <t xml:space="preserve">Pricing Table </t>
    </r>
    <r>
      <rPr>
        <b/>
        <sz val="11"/>
        <color rgb="FF8E258D"/>
        <rFont val="Arial"/>
        <family val="2"/>
      </rPr>
      <t>(5-66 lbs.)</t>
    </r>
  </si>
  <si>
    <r>
      <t xml:space="preserve">Pricing Table </t>
    </r>
    <r>
      <rPr>
        <b/>
        <sz val="11"/>
        <color rgb="FF8E258D"/>
        <rFont val="Arial"/>
        <family val="2"/>
      </rPr>
      <t>(67-128 lbs.)</t>
    </r>
  </si>
  <si>
    <t>Clinic Profit</t>
  </si>
  <si>
    <t>Pet Owner Cost</t>
  </si>
  <si>
    <t>2021 List</t>
  </si>
  <si>
    <t>1 Vial</t>
  </si>
  <si>
    <t>5 Vial</t>
  </si>
  <si>
    <t>10 Vial</t>
  </si>
  <si>
    <t>Number of Vials ▾</t>
  </si>
  <si>
    <t>Select Pack Size</t>
  </si>
  <si>
    <t>Enter Contract Discount %</t>
  </si>
  <si>
    <t>Associate Comp $</t>
  </si>
  <si>
    <r>
      <rPr>
        <b/>
        <sz val="11"/>
        <color theme="0"/>
        <rFont val="Arial"/>
        <family val="2"/>
      </rPr>
      <t xml:space="preserve">Option A: </t>
    </r>
    <r>
      <rPr>
        <sz val="11"/>
        <color theme="0"/>
        <rFont val="Arial"/>
        <family val="2"/>
      </rPr>
      <t xml:space="preserve">Enter the injection Fee </t>
    </r>
    <r>
      <rPr>
        <b/>
        <u/>
        <sz val="11"/>
        <color theme="0"/>
        <rFont val="Arial"/>
        <family val="2"/>
      </rPr>
      <t>AND</t>
    </r>
    <r>
      <rPr>
        <sz val="11"/>
        <color theme="0"/>
        <rFont val="Arial"/>
        <family val="2"/>
      </rPr>
      <t xml:space="preserve"> Product Cost Markup to cover fixed costs</t>
    </r>
  </si>
  <si>
    <t>Injection Fee $</t>
  </si>
  <si>
    <t>Product Cost Markup %</t>
  </si>
  <si>
    <r>
      <rPr>
        <b/>
        <sz val="11"/>
        <color theme="0"/>
        <rFont val="Arial"/>
        <family val="2"/>
      </rPr>
      <t>Option B:</t>
    </r>
    <r>
      <rPr>
        <sz val="11"/>
        <color theme="0"/>
        <rFont val="Arial"/>
        <family val="2"/>
      </rPr>
      <t xml:space="preserve"> Enter the Profit Margin ONLY</t>
    </r>
  </si>
  <si>
    <t>Profit Margin $</t>
  </si>
  <si>
    <t>Clinic Cost Per Vial</t>
  </si>
  <si>
    <t>Dose (mL / lb)</t>
  </si>
  <si>
    <t>ProHeart 12</t>
  </si>
  <si>
    <t>Average pet owner cost</t>
  </si>
  <si>
    <t>Small Dogs (0-25 lbs.)</t>
  </si>
  <si>
    <t>Medium Dogs (26-50 lbs.)</t>
  </si>
  <si>
    <t>Large Dogs (51-100 lbs.)</t>
  </si>
  <si>
    <t>Extra Large Dogs (101-128 lbs.)</t>
  </si>
  <si>
    <t>Comparison Product</t>
  </si>
  <si>
    <t>All trademarks are the property of Zoetis Services LLC or a related company or a licensor unless otherwise noted. </t>
  </si>
  <si>
    <t>© 2021 Zoetis Services LLC. All rights reserved. PHT-00056R3</t>
  </si>
  <si>
    <t>Dog owners recognize the value in a perioperative antiemetic</t>
  </si>
  <si>
    <t>Markup or
Margin</t>
  </si>
  <si>
    <t>Cerenia Injectable is indicated for the prevention of vomiting in dogs 4 months of age or older caused by emetogenic medications, such as opioids.</t>
  </si>
  <si>
    <t>2024 Cerenia Injectable 
Pricing Calculator</t>
  </si>
  <si>
    <t>All trademarks are the property of Zoetis Services LLC or a related company or a licensor unless otherwise noted. 
© 2024 Zoetis Services LLC. All rights reserved. CER-00639</t>
  </si>
  <si>
    <t>Extra-Large Dogs (61-80 lb)</t>
  </si>
  <si>
    <t>Extra-Large Dog Pricing Table (61-80 lb)</t>
  </si>
  <si>
    <r>
      <rPr>
        <b/>
        <sz val="11"/>
        <color theme="1"/>
        <rFont val="Arial"/>
        <family val="2"/>
      </rPr>
      <t xml:space="preserve">References: 1. </t>
    </r>
    <r>
      <rPr>
        <sz val="11"/>
        <color theme="1"/>
        <rFont val="Arial"/>
        <family val="2"/>
      </rPr>
      <t>Ramsey D, Fleck T, Berg T, et al. Cerenia prevents perioperative nausea and vomiting and improves recovery in dogs undergoing routine surgery.</t>
    </r>
    <r>
      <rPr>
        <i/>
        <sz val="11"/>
        <color theme="1"/>
        <rFont val="Arial"/>
        <family val="2"/>
      </rPr>
      <t xml:space="preserve"> Intern J Appl Res Vet Med. </t>
    </r>
    <r>
      <rPr>
        <sz val="11"/>
        <color theme="1"/>
        <rFont val="Arial"/>
        <family val="2"/>
      </rPr>
      <t xml:space="preserve">2014;12(3):229-238. </t>
    </r>
    <r>
      <rPr>
        <b/>
        <sz val="11"/>
        <color theme="1"/>
        <rFont val="Arial"/>
        <family val="2"/>
      </rPr>
      <t xml:space="preserve">2. </t>
    </r>
    <r>
      <rPr>
        <sz val="11"/>
        <color theme="1"/>
        <rFont val="Arial"/>
        <family val="2"/>
      </rPr>
      <t xml:space="preserve">ZMR: Emesis360 Survey Results October 16, 2017. </t>
    </r>
    <r>
      <rPr>
        <b/>
        <sz val="11"/>
        <color theme="1"/>
        <rFont val="Arial"/>
        <family val="2"/>
      </rPr>
      <t>3.</t>
    </r>
    <r>
      <rPr>
        <sz val="11"/>
        <color theme="1"/>
        <rFont val="Arial"/>
        <family val="2"/>
      </rPr>
      <t xml:space="preserve"> Kraus, BLH, Cazian C. Assessment of dog owner concern regarding peri-operative nausea and vomiting and willingness to pay for anti-emetic treatment. </t>
    </r>
    <r>
      <rPr>
        <i/>
        <sz val="11"/>
        <color theme="1"/>
        <rFont val="Arial"/>
        <family val="2"/>
      </rPr>
      <t xml:space="preserve">Front Vet Sci. </t>
    </r>
    <r>
      <rPr>
        <sz val="11"/>
        <color theme="1"/>
        <rFont val="Arial"/>
        <family val="2"/>
      </rPr>
      <t xml:space="preserve">2019;6:264 </t>
    </r>
    <r>
      <rPr>
        <b/>
        <sz val="11"/>
        <color theme="1"/>
        <rFont val="Arial"/>
        <family val="2"/>
      </rPr>
      <t xml:space="preserve">4. </t>
    </r>
    <r>
      <rPr>
        <sz val="11"/>
        <color theme="1"/>
        <rFont val="Arial"/>
        <family val="2"/>
      </rPr>
      <t xml:space="preserve">Data on file, Vomit Prevention Harris Poll. 2019 Zoetis Inc.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</si>
</sst>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43" formatCode="_(* #,##0.00_);_(* \(#,##0.00\);_(* &quot;-&quot;??_);_(@_)"/>
    <numFmt numFmtId="164" formatCode="0.0%"/>
    <numFmt numFmtId="165" formatCode="&quot;$&quot;#,##0.00"/>
    <numFmt numFmtId="166" formatCode="#,##0.0000_);\(#,##0.0000\)"/>
    <numFmt numFmtId="167" formatCode="#,##0.000_);\(#,##0.000\)"/>
    <numFmt numFmtId="168" formatCode="0.000"/>
  </numFmts>
  <fonts count="39">
    <font>
      <sz val="11"/>
      <color theme="1"/>
      <name val="Calibri"/>
      <family val="2"/>
      <scheme val="minor"/>
    </font>
    <font>
      <sz val="11"/>
      <color theme="1"/>
      <name val="Calibri"/>
      <family val="2"/>
      <scheme val="minor"/>
    </font>
    <font>
      <sz val="11"/>
      <color theme="1"/>
      <name val="Arial"/>
      <family val="2"/>
    </font>
    <font>
      <sz val="7"/>
      <color theme="1"/>
      <name val="Arial"/>
      <family val="2"/>
    </font>
    <font>
      <b/>
      <sz val="36"/>
      <color theme="0"/>
      <name val="Arial Bold"/>
    </font>
    <font>
      <b/>
      <sz val="11"/>
      <color theme="1"/>
      <name val="Arial"/>
      <family val="2"/>
    </font>
    <font>
      <b/>
      <sz val="16"/>
      <color theme="1"/>
      <name val="Arial"/>
      <family val="2"/>
    </font>
    <font>
      <b/>
      <sz val="16"/>
      <color rgb="FF8E258D"/>
      <name val="Arial"/>
      <family val="2"/>
    </font>
    <font>
      <i/>
      <sz val="11"/>
      <color theme="1"/>
      <name val="Arial"/>
      <family val="2"/>
    </font>
    <font>
      <sz val="11"/>
      <name val="Arial"/>
      <family val="2"/>
    </font>
    <font>
      <sz val="9"/>
      <color theme="1"/>
      <name val="Arial"/>
      <family val="2"/>
    </font>
    <font>
      <sz val="11"/>
      <color theme="0"/>
      <name val="Arial"/>
      <family val="2"/>
    </font>
    <font>
      <b/>
      <sz val="10"/>
      <color theme="0"/>
      <name val="Arial"/>
      <family val="2"/>
    </font>
    <font>
      <b/>
      <sz val="11"/>
      <color theme="0"/>
      <name val="Arial"/>
      <family val="2"/>
    </font>
    <font>
      <sz val="8"/>
      <color theme="1"/>
      <name val="Arial"/>
      <family val="2"/>
    </font>
    <font>
      <b/>
      <sz val="10"/>
      <color theme="1"/>
      <name val="Arial"/>
      <family val="2"/>
    </font>
    <font>
      <sz val="11"/>
      <color rgb="FF000000"/>
      <name val="Arial"/>
      <family val="2"/>
    </font>
    <font>
      <sz val="10"/>
      <color theme="1"/>
      <name val="Arial"/>
      <family val="2"/>
    </font>
    <font>
      <b/>
      <u/>
      <sz val="11"/>
      <color theme="0"/>
      <name val="Arial"/>
      <family val="2"/>
    </font>
    <font>
      <b/>
      <sz val="11"/>
      <color rgb="FFFFFFFF"/>
      <name val="Arial"/>
      <family val="2"/>
    </font>
    <font>
      <b/>
      <sz val="12"/>
      <color theme="1"/>
      <name val="Arial"/>
      <family val="2"/>
    </font>
    <font>
      <b/>
      <sz val="12"/>
      <color rgb="FF8E258D"/>
      <name val="Arial"/>
      <family val="2"/>
    </font>
    <font>
      <b/>
      <sz val="11"/>
      <color rgb="FF8E258D"/>
      <name val="Arial"/>
      <family val="2"/>
    </font>
    <font>
      <b/>
      <sz val="28"/>
      <color theme="0"/>
      <name val="Arial Bold"/>
    </font>
    <font>
      <sz val="10"/>
      <color theme="0"/>
      <name val="Arial"/>
      <family val="2"/>
    </font>
    <font>
      <b/>
      <u/>
      <sz val="10"/>
      <color theme="0"/>
      <name val="Arial"/>
      <family val="2"/>
    </font>
    <font>
      <b/>
      <sz val="16"/>
      <color rgb="FF0F6C63"/>
      <name val="Arial"/>
      <family val="2"/>
    </font>
    <font>
      <b/>
      <sz val="11"/>
      <color rgb="FF0F6C63"/>
      <name val="Arial"/>
      <family val="2"/>
    </font>
    <font>
      <sz val="11"/>
      <color rgb="FFFF0000"/>
      <name val="Arial"/>
      <family val="2"/>
    </font>
    <font>
      <b/>
      <sz val="14"/>
      <color theme="0"/>
      <name val="Arial"/>
      <family val="2"/>
    </font>
    <font>
      <b/>
      <sz val="12"/>
      <color theme="0"/>
      <name val="Arial Bold"/>
    </font>
    <font>
      <u/>
      <sz val="11"/>
      <color theme="10"/>
      <name val="Calibri"/>
      <family val="2"/>
      <scheme val="minor"/>
    </font>
    <font>
      <u/>
      <sz val="11"/>
      <color theme="10"/>
      <name val="Arial"/>
      <family val="2"/>
    </font>
    <font>
      <sz val="12"/>
      <color theme="1"/>
      <name val="Arial"/>
      <family val="2"/>
    </font>
    <font>
      <b/>
      <sz val="14"/>
      <color rgb="FF0F6C63"/>
      <name val="Arial"/>
      <family val="2"/>
    </font>
    <font>
      <b/>
      <sz val="14"/>
      <color rgb="FFA25EB5"/>
      <name val="Arial"/>
      <family val="2"/>
    </font>
    <font>
      <u/>
      <sz val="12"/>
      <color theme="10"/>
      <name val="Calibri"/>
      <family val="2"/>
      <scheme val="minor"/>
    </font>
    <font>
      <b/>
      <sz val="16"/>
      <color theme="0"/>
      <name val="Arial"/>
      <family val="2"/>
    </font>
    <font>
      <u/>
      <sz val="12"/>
      <color theme="10"/>
      <name val="Arial"/>
      <family val="2"/>
    </font>
  </fonts>
  <fills count="29">
    <fill>
      <patternFill patternType="none"/>
    </fill>
    <fill>
      <patternFill patternType="gray125"/>
    </fill>
    <fill>
      <patternFill patternType="solid">
        <fgColor rgb="FF8E258D"/>
        <bgColor indexed="64"/>
      </patternFill>
    </fill>
    <fill>
      <patternFill patternType="solid">
        <fgColor theme="6" tint="0.79998168889431442"/>
        <bgColor theme="6" tint="0.79998168889431442"/>
      </patternFill>
    </fill>
    <fill>
      <patternFill patternType="solid">
        <fgColor rgb="FFEAE3EF"/>
        <bgColor indexed="64"/>
      </patternFill>
    </fill>
    <fill>
      <patternFill patternType="solid">
        <fgColor rgb="FFD8CBE1"/>
        <bgColor indexed="64"/>
      </patternFill>
    </fill>
    <fill>
      <patternFill patternType="solid">
        <fgColor rgb="FFD8CBE1"/>
        <bgColor theme="6" tint="0.79998168889431442"/>
      </patternFill>
    </fill>
    <fill>
      <patternFill patternType="solid">
        <fgColor rgb="FFE3F5EF"/>
        <bgColor indexed="64"/>
      </patternFill>
    </fill>
    <fill>
      <patternFill patternType="solid">
        <fgColor rgb="FF9ADCC6"/>
        <bgColor indexed="64"/>
      </patternFill>
    </fill>
    <fill>
      <patternFill patternType="solid">
        <fgColor theme="0"/>
        <bgColor theme="6" tint="0.79998168889431442"/>
      </patternFill>
    </fill>
    <fill>
      <patternFill patternType="solid">
        <fgColor theme="0"/>
        <bgColor indexed="64"/>
      </patternFill>
    </fill>
    <fill>
      <patternFill patternType="solid">
        <fgColor rgb="FFEAE3EF"/>
      </patternFill>
    </fill>
    <fill>
      <patternFill patternType="solid">
        <fgColor theme="6" tint="0.79998168889431442"/>
        <bgColor indexed="64"/>
      </patternFill>
    </fill>
    <fill>
      <patternFill patternType="solid">
        <fgColor rgb="FFEAE3EF"/>
        <bgColor theme="6" tint="0.79998168889431442"/>
      </patternFill>
    </fill>
    <fill>
      <patternFill patternType="solid">
        <fgColor theme="1"/>
        <bgColor rgb="FF000000"/>
      </patternFill>
    </fill>
    <fill>
      <patternFill patternType="solid">
        <fgColor theme="0" tint="-0.14999847407452621"/>
        <bgColor theme="6" tint="0.79998168889431442"/>
      </patternFill>
    </fill>
    <fill>
      <patternFill patternType="solid">
        <fgColor theme="0" tint="-0.14999847407452621"/>
        <bgColor indexed="64"/>
      </patternFill>
    </fill>
    <fill>
      <patternFill patternType="solid">
        <fgColor rgb="FFF9F1FB"/>
        <bgColor theme="6" tint="0.79998168889431442"/>
      </patternFill>
    </fill>
    <fill>
      <patternFill patternType="solid">
        <fgColor rgb="FFF9F1FB"/>
        <bgColor indexed="64"/>
      </patternFill>
    </fill>
    <fill>
      <patternFill patternType="solid">
        <fgColor theme="0" tint="-4.9989318521683403E-2"/>
        <bgColor theme="6" tint="0.79998168889431442"/>
      </patternFill>
    </fill>
    <fill>
      <patternFill patternType="solid">
        <fgColor theme="0" tint="-4.9989318521683403E-2"/>
        <bgColor indexed="64"/>
      </patternFill>
    </fill>
    <fill>
      <gradientFill>
        <stop position="0">
          <color rgb="FF8E258D"/>
        </stop>
        <stop position="1">
          <color rgb="FFB26AB3"/>
        </stop>
      </gradientFill>
    </fill>
    <fill>
      <patternFill patternType="solid">
        <fgColor rgb="FFA25EB5"/>
        <bgColor indexed="64"/>
      </patternFill>
    </fill>
    <fill>
      <patternFill patternType="solid">
        <fgColor rgb="FFC1D82F"/>
        <bgColor indexed="64"/>
      </patternFill>
    </fill>
    <fill>
      <patternFill patternType="solid">
        <fgColor rgb="FFF6DDF2"/>
        <bgColor indexed="64"/>
      </patternFill>
    </fill>
    <fill>
      <patternFill patternType="solid">
        <fgColor rgb="FFF6DDF2"/>
        <bgColor theme="6" tint="0.79998168889431442"/>
      </patternFill>
    </fill>
    <fill>
      <patternFill patternType="solid">
        <fgColor rgb="FFFCF2FA"/>
        <bgColor indexed="64"/>
      </patternFill>
    </fill>
    <fill>
      <patternFill patternType="solid">
        <fgColor rgb="FFFCF2FA"/>
        <bgColor theme="6" tint="0.79995117038483843"/>
      </patternFill>
    </fill>
    <fill>
      <patternFill patternType="solid">
        <fgColor rgb="FFFCF2FA"/>
        <bgColor theme="6" tint="0.79998168889431442"/>
      </patternFill>
    </fill>
  </fills>
  <borders count="10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6"/>
      </left>
      <right style="thin">
        <color theme="6"/>
      </right>
      <top style="thin">
        <color theme="6"/>
      </top>
      <bottom style="thin">
        <color theme="6"/>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theme="6"/>
      </left>
      <right style="thin">
        <color theme="6"/>
      </right>
      <top style="thin">
        <color theme="6"/>
      </top>
      <bottom/>
      <diagonal/>
    </border>
    <border>
      <left/>
      <right style="thin">
        <color theme="6"/>
      </right>
      <top/>
      <bottom/>
      <diagonal/>
    </border>
    <border>
      <left style="thin">
        <color theme="6"/>
      </left>
      <right style="thin">
        <color theme="6"/>
      </right>
      <top/>
      <bottom style="thin">
        <color theme="6"/>
      </bottom>
      <diagonal/>
    </border>
    <border>
      <left/>
      <right style="thin">
        <color theme="6"/>
      </right>
      <top/>
      <bottom style="thin">
        <color theme="6"/>
      </bottom>
      <diagonal/>
    </border>
    <border>
      <left style="medium">
        <color theme="1"/>
      </left>
      <right style="medium">
        <color theme="1"/>
      </right>
      <top style="medium">
        <color theme="1"/>
      </top>
      <bottom style="medium">
        <color theme="1"/>
      </bottom>
      <diagonal/>
    </border>
    <border>
      <left style="thin">
        <color theme="6"/>
      </left>
      <right/>
      <top style="medium">
        <color theme="1"/>
      </top>
      <bottom style="medium">
        <color theme="1"/>
      </bottom>
      <diagonal/>
    </border>
    <border>
      <left style="thin">
        <color theme="6"/>
      </left>
      <right style="medium">
        <color theme="1"/>
      </right>
      <top style="medium">
        <color theme="1"/>
      </top>
      <bottom style="medium">
        <color theme="1"/>
      </bottom>
      <diagonal/>
    </border>
    <border>
      <left style="thin">
        <color theme="6"/>
      </left>
      <right style="thin">
        <color theme="6"/>
      </right>
      <top style="medium">
        <color theme="1"/>
      </top>
      <bottom style="medium">
        <color theme="1"/>
      </bottom>
      <diagonal/>
    </border>
    <border>
      <left/>
      <right/>
      <top style="medium">
        <color theme="1"/>
      </top>
      <bottom style="medium">
        <color theme="1"/>
      </bottom>
      <diagonal/>
    </border>
    <border>
      <left/>
      <right style="thin">
        <color theme="6"/>
      </right>
      <top style="medium">
        <color theme="1"/>
      </top>
      <bottom style="medium">
        <color theme="1"/>
      </bottom>
      <diagonal/>
    </border>
    <border>
      <left style="medium">
        <color theme="1"/>
      </left>
      <right style="medium">
        <color theme="1"/>
      </right>
      <top/>
      <bottom style="thin">
        <color theme="6"/>
      </bottom>
      <diagonal/>
    </border>
    <border>
      <left style="medium">
        <color theme="1"/>
      </left>
      <right style="medium">
        <color theme="1"/>
      </right>
      <top style="thin">
        <color theme="6"/>
      </top>
      <bottom style="thin">
        <color theme="6"/>
      </bottom>
      <diagonal/>
    </border>
    <border>
      <left style="medium">
        <color theme="1"/>
      </left>
      <right style="medium">
        <color theme="1"/>
      </right>
      <top style="thin">
        <color theme="6"/>
      </top>
      <bottom/>
      <diagonal/>
    </border>
    <border>
      <left style="medium">
        <color theme="1"/>
      </left>
      <right style="medium">
        <color theme="1"/>
      </right>
      <top style="thin">
        <color theme="6"/>
      </top>
      <bottom style="medium">
        <color theme="1"/>
      </bottom>
      <diagonal/>
    </border>
    <border>
      <left style="medium">
        <color theme="1"/>
      </left>
      <right style="medium">
        <color theme="1"/>
      </right>
      <top style="thin">
        <color theme="1"/>
      </top>
      <bottom/>
      <diagonal/>
    </border>
    <border>
      <left/>
      <right style="medium">
        <color theme="1"/>
      </right>
      <top style="medium">
        <color theme="1"/>
      </top>
      <bottom style="medium">
        <color theme="1"/>
      </bottom>
      <diagonal/>
    </border>
    <border>
      <left style="thin">
        <color theme="6"/>
      </left>
      <right style="medium">
        <color theme="1"/>
      </right>
      <top/>
      <bottom/>
      <diagonal/>
    </border>
    <border>
      <left style="medium">
        <color theme="1"/>
      </left>
      <right style="thin">
        <color theme="6"/>
      </right>
      <top style="medium">
        <color theme="1"/>
      </top>
      <bottom style="medium">
        <color theme="1"/>
      </bottom>
      <diagonal/>
    </border>
    <border>
      <left style="thin">
        <color theme="6"/>
      </left>
      <right style="thin">
        <color theme="6"/>
      </right>
      <top/>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thin">
        <color indexed="64"/>
      </left>
      <right style="thin">
        <color indexed="64"/>
      </right>
      <top/>
      <bottom style="thin">
        <color indexed="64"/>
      </bottom>
      <diagonal/>
    </border>
    <border>
      <left style="medium">
        <color theme="1"/>
      </left>
      <right style="medium">
        <color theme="1"/>
      </right>
      <top/>
      <bottom style="medium">
        <color theme="1"/>
      </bottom>
      <diagonal/>
    </border>
    <border>
      <left style="medium">
        <color theme="1"/>
      </left>
      <right/>
      <top/>
      <bottom style="medium">
        <color theme="1"/>
      </bottom>
      <diagonal/>
    </border>
    <border>
      <left/>
      <right style="medium">
        <color theme="1"/>
      </right>
      <top/>
      <bottom style="medium">
        <color theme="1"/>
      </bottom>
      <diagonal/>
    </border>
    <border>
      <left style="thin">
        <color indexed="64"/>
      </left>
      <right/>
      <top/>
      <bottom style="thin">
        <color indexed="64"/>
      </bottom>
      <diagonal/>
    </border>
    <border>
      <left style="medium">
        <color theme="1"/>
      </left>
      <right/>
      <top style="medium">
        <color theme="1"/>
      </top>
      <bottom style="medium">
        <color theme="1"/>
      </bottom>
      <diagonal/>
    </border>
    <border>
      <left/>
      <right/>
      <top/>
      <bottom style="medium">
        <color theme="1"/>
      </bottom>
      <diagonal/>
    </border>
    <border>
      <left style="thin">
        <color theme="1"/>
      </left>
      <right style="thin">
        <color theme="1"/>
      </right>
      <top/>
      <bottom style="thin">
        <color theme="1"/>
      </bottom>
      <diagonal/>
    </border>
    <border>
      <left style="medium">
        <color rgb="FF000000"/>
      </left>
      <right style="medium">
        <color rgb="FF000000"/>
      </right>
      <top style="medium">
        <color rgb="FF000000"/>
      </top>
      <bottom style="medium">
        <color rgb="FF00000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6"/>
      </left>
      <right style="thin">
        <color theme="6"/>
      </right>
      <top style="thin">
        <color theme="6"/>
      </top>
      <bottom style="thin">
        <color theme="0" tint="-0.34998626667073579"/>
      </bottom>
      <diagonal/>
    </border>
    <border>
      <left style="thin">
        <color theme="6"/>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6"/>
      </right>
      <top style="thin">
        <color theme="0" tint="-0.34998626667073579"/>
      </top>
      <bottom style="thin">
        <color theme="0" tint="-0.249977111117893"/>
      </bottom>
      <diagonal/>
    </border>
    <border>
      <left style="thin">
        <color theme="6"/>
      </left>
      <right style="thin">
        <color theme="6"/>
      </right>
      <top style="thin">
        <color theme="0" tint="-0.34998626667073579"/>
      </top>
      <bottom style="thin">
        <color theme="0" tint="-0.249977111117893"/>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6"/>
      </left>
      <right/>
      <top style="thin">
        <color theme="0" tint="-0.34998626667073579"/>
      </top>
      <bottom style="thin">
        <color theme="0" tint="-0.249977111117893"/>
      </bottom>
      <diagonal/>
    </border>
    <border>
      <left style="thin">
        <color theme="6"/>
      </left>
      <right/>
      <top/>
      <bottom style="thin">
        <color theme="6"/>
      </bottom>
      <diagonal/>
    </border>
    <border>
      <left style="medium">
        <color indexed="64"/>
      </left>
      <right style="medium">
        <color indexed="64"/>
      </right>
      <top/>
      <bottom style="medium">
        <color theme="1"/>
      </bottom>
      <diagonal/>
    </border>
    <border>
      <left style="thin">
        <color theme="6"/>
      </left>
      <right/>
      <top style="thin">
        <color theme="6"/>
      </top>
      <bottom style="thin">
        <color theme="0" tint="-0.34998626667073579"/>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theme="1"/>
      </bottom>
      <diagonal/>
    </border>
    <border>
      <left style="medium">
        <color indexed="64"/>
      </left>
      <right/>
      <top/>
      <bottom style="thin">
        <color theme="6"/>
      </bottom>
      <diagonal/>
    </border>
    <border>
      <left style="medium">
        <color indexed="64"/>
      </left>
      <right style="thin">
        <color theme="6"/>
      </right>
      <top/>
      <bottom style="thin">
        <color theme="6"/>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medium">
        <color indexed="64"/>
      </left>
      <right style="thin">
        <color theme="0" tint="-0.34998626667073579"/>
      </right>
      <top style="thin">
        <color theme="6"/>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6"/>
      </right>
      <top style="thin">
        <color theme="0" tint="-0.34998626667073579"/>
      </top>
      <bottom style="thin">
        <color theme="0" tint="-0.249977111117893"/>
      </bottom>
      <diagonal/>
    </border>
    <border>
      <left style="medium">
        <color indexed="64"/>
      </left>
      <right style="thin">
        <color theme="6"/>
      </right>
      <top/>
      <bottom style="medium">
        <color indexed="64"/>
      </bottom>
      <diagonal/>
    </border>
    <border>
      <left style="thin">
        <color theme="6"/>
      </left>
      <right style="thin">
        <color theme="6"/>
      </right>
      <top style="thin">
        <color theme="6"/>
      </top>
      <bottom style="medium">
        <color indexed="64"/>
      </bottom>
      <diagonal/>
    </border>
    <border>
      <left style="thin">
        <color theme="6"/>
      </left>
      <right/>
      <top/>
      <bottom style="medium">
        <color indexed="64"/>
      </bottom>
      <diagonal/>
    </border>
    <border>
      <left style="medium">
        <color indexed="64"/>
      </left>
      <right style="thin">
        <color theme="6"/>
      </right>
      <top style="thin">
        <color theme="6"/>
      </top>
      <bottom style="thin">
        <color theme="0" tint="-0.34998626667073579"/>
      </bottom>
      <diagonal/>
    </border>
    <border>
      <left/>
      <right style="thin">
        <color theme="6"/>
      </right>
      <top/>
      <bottom style="medium">
        <color indexed="64"/>
      </bottom>
      <diagonal/>
    </border>
    <border>
      <left style="medium">
        <color indexed="64"/>
      </left>
      <right style="thin">
        <color theme="6"/>
      </right>
      <top style="thin">
        <color theme="0" tint="-0.34998626667073579"/>
      </top>
      <bottom style="thin">
        <color theme="0" tint="-0.34998626667073579"/>
      </bottom>
      <diagonal/>
    </border>
    <border>
      <left/>
      <right style="medium">
        <color indexed="64"/>
      </right>
      <top style="medium">
        <color indexed="64"/>
      </top>
      <bottom style="medium">
        <color indexed="64"/>
      </bottom>
      <diagonal/>
    </border>
    <border>
      <left style="thin">
        <color theme="6"/>
      </left>
      <right/>
      <top style="medium">
        <color indexed="64"/>
      </top>
      <bottom style="medium">
        <color indexed="64"/>
      </bottom>
      <diagonal/>
    </border>
    <border>
      <left style="thin">
        <color theme="6"/>
      </left>
      <right/>
      <top style="medium">
        <color theme="1"/>
      </top>
      <bottom/>
      <diagonal/>
    </border>
    <border>
      <left style="thin">
        <color theme="6"/>
      </left>
      <right/>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top style="thin">
        <color theme="6"/>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theme="0" tint="-0.249977111117893"/>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249977111117893"/>
      </bottom>
      <diagonal/>
    </border>
    <border>
      <left/>
      <right style="medium">
        <color indexed="64"/>
      </right>
      <top/>
      <bottom style="thin">
        <color theme="6"/>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style="thin">
        <color theme="6"/>
      </left>
      <right/>
      <top style="medium">
        <color indexed="64"/>
      </top>
      <bottom/>
      <diagonal/>
    </border>
    <border>
      <left style="thin">
        <color theme="6"/>
      </left>
      <right style="thin">
        <color theme="6"/>
      </right>
      <top/>
      <bottom style="medium">
        <color indexed="64"/>
      </bottom>
      <diagonal/>
    </border>
    <border>
      <left style="thin">
        <color theme="0" tint="-0.34998626667073579"/>
      </left>
      <right/>
      <top/>
      <bottom style="medium">
        <color indexed="64"/>
      </bottom>
      <diagonal/>
    </border>
    <border>
      <left/>
      <right style="medium">
        <color indexed="64"/>
      </right>
      <top style="medium">
        <color indexed="64"/>
      </top>
      <bottom style="thin">
        <color theme="6"/>
      </bottom>
      <diagonal/>
    </border>
    <border>
      <left/>
      <right style="medium">
        <color indexed="64"/>
      </right>
      <top style="thin">
        <color theme="6"/>
      </top>
      <bottom style="thin">
        <color theme="0" tint="-0.34998626667073579"/>
      </bottom>
      <diagonal/>
    </border>
    <border>
      <left style="medium">
        <color indexed="64"/>
      </left>
      <right/>
      <top style="medium">
        <color indexed="64"/>
      </top>
      <bottom style="thin">
        <color theme="6"/>
      </bottom>
      <diagonal/>
    </border>
    <border>
      <left style="medium">
        <color indexed="64"/>
      </left>
      <right style="thin">
        <color theme="6"/>
      </right>
      <top style="medium">
        <color indexed="64"/>
      </top>
      <bottom style="thin">
        <color theme="6"/>
      </bottom>
      <diagonal/>
    </border>
    <border>
      <left style="thin">
        <color theme="6"/>
      </left>
      <right style="thin">
        <color theme="6"/>
      </right>
      <top style="medium">
        <color indexed="64"/>
      </top>
      <bottom style="thin">
        <color theme="6"/>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6"/>
      </left>
      <right/>
      <top style="medium">
        <color indexed="64"/>
      </top>
      <bottom style="thin">
        <color theme="6"/>
      </bottom>
      <diagonal/>
    </border>
    <border>
      <left style="thin">
        <color theme="6"/>
      </left>
      <right style="medium">
        <color indexed="64"/>
      </right>
      <top style="medium">
        <color indexed="64"/>
      </top>
      <bottom/>
      <diagonal/>
    </border>
    <border>
      <left style="medium">
        <color indexed="64"/>
      </left>
      <right/>
      <top style="thin">
        <color theme="6"/>
      </top>
      <bottom style="thin">
        <color theme="6"/>
      </bottom>
      <diagonal/>
    </border>
    <border>
      <left style="thin">
        <color theme="6"/>
      </left>
      <right style="medium">
        <color indexed="64"/>
      </right>
      <top/>
      <bottom/>
      <diagonal/>
    </border>
    <border>
      <left style="medium">
        <color indexed="64"/>
      </left>
      <right/>
      <top style="thin">
        <color theme="6"/>
      </top>
      <bottom style="medium">
        <color indexed="64"/>
      </bottom>
      <diagonal/>
    </border>
    <border>
      <left/>
      <right style="medium">
        <color indexed="64"/>
      </right>
      <top style="medium">
        <color indexed="64"/>
      </top>
      <bottom style="thin">
        <color theme="0" tint="-0.34998626667073579"/>
      </bottom>
      <diagonal/>
    </border>
    <border>
      <left style="thin">
        <color theme="6"/>
      </left>
      <right style="medium">
        <color indexed="64"/>
      </right>
      <top style="medium">
        <color theme="1"/>
      </top>
      <bottom/>
      <diagonal/>
    </border>
    <border>
      <left style="medium">
        <color indexed="64"/>
      </left>
      <right style="medium">
        <color indexed="64"/>
      </right>
      <top style="thin">
        <color theme="6"/>
      </top>
      <bottom style="thin">
        <color theme="6"/>
      </bottom>
      <diagonal/>
    </border>
    <border>
      <left/>
      <right style="medium">
        <color indexed="64"/>
      </right>
      <top/>
      <bottom/>
      <diagonal/>
    </border>
    <border>
      <left/>
      <right style="medium">
        <color indexed="64"/>
      </right>
      <top style="thin">
        <color theme="0" tint="-0.34998626667073579"/>
      </top>
      <bottom style="medium">
        <color indexed="64"/>
      </bottom>
      <diagonal/>
    </border>
    <border>
      <left style="medium">
        <color indexed="64"/>
      </left>
      <right/>
      <top style="thin">
        <color theme="6"/>
      </top>
      <bottom/>
      <diagonal/>
    </border>
    <border>
      <left style="thin">
        <color theme="0" tint="-0.34998626667073579"/>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2" fillId="11" borderId="8" applyNumberFormat="0" applyFont="0" applyBorder="0" applyAlignment="0" applyProtection="0">
      <alignment horizontal="center" vertical="center" wrapText="1"/>
    </xf>
    <xf numFmtId="0" fontId="31" fillId="0" borderId="0" applyNumberFormat="0" applyFill="0" applyBorder="0" applyAlignment="0" applyProtection="0"/>
  </cellStyleXfs>
  <cellXfs count="315">
    <xf numFmtId="0" fontId="0" fillId="0" borderId="0" xfId="0"/>
    <xf numFmtId="0" fontId="2" fillId="0" borderId="0" xfId="0" applyFont="1" applyAlignment="1">
      <alignment horizontal="center"/>
    </xf>
    <xf numFmtId="165" fontId="2" fillId="0" borderId="0" xfId="0" applyNumberFormat="1" applyFont="1" applyAlignment="1">
      <alignment horizontal="center"/>
    </xf>
    <xf numFmtId="165" fontId="2" fillId="0" borderId="0" xfId="0" applyNumberFormat="1" applyFont="1" applyAlignment="1">
      <alignment horizontal="center" vertical="center" wrapText="1"/>
    </xf>
    <xf numFmtId="0" fontId="2" fillId="0" borderId="0" xfId="0" applyFont="1" applyAlignment="1">
      <alignment vertical="center" wrapText="1"/>
    </xf>
    <xf numFmtId="165" fontId="8" fillId="0" borderId="0" xfId="0" applyNumberFormat="1" applyFont="1" applyAlignment="1">
      <alignment horizontal="center" vertical="center" wrapText="1"/>
    </xf>
    <xf numFmtId="0" fontId="10" fillId="0" borderId="0" xfId="0" applyFont="1" applyAlignment="1">
      <alignment vertical="center" wrapText="1"/>
    </xf>
    <xf numFmtId="165" fontId="2" fillId="0" borderId="0" xfId="0" applyNumberFormat="1" applyFont="1" applyAlignment="1">
      <alignment vertical="center" wrapText="1"/>
    </xf>
    <xf numFmtId="166" fontId="8" fillId="0" borderId="0" xfId="1" applyNumberFormat="1" applyFont="1" applyAlignment="1">
      <alignment horizontal="center" vertical="center" wrapText="1"/>
    </xf>
    <xf numFmtId="0" fontId="2" fillId="0" borderId="0" xfId="0" applyFont="1" applyAlignment="1">
      <alignment horizontal="center" wrapText="1"/>
    </xf>
    <xf numFmtId="0" fontId="6" fillId="0" borderId="0" xfId="0" applyFont="1" applyAlignment="1">
      <alignment horizontal="center" vertical="center" wrapText="1"/>
    </xf>
    <xf numFmtId="0" fontId="2" fillId="0" borderId="0" xfId="0" applyFont="1" applyAlignment="1">
      <alignment horizontal="left"/>
    </xf>
    <xf numFmtId="0" fontId="5" fillId="0" borderId="0" xfId="0" applyFont="1" applyAlignment="1">
      <alignment horizontal="center"/>
    </xf>
    <xf numFmtId="0" fontId="2" fillId="0" borderId="0" xfId="0" applyFont="1" applyAlignment="1">
      <alignment horizontal="center" vertical="center" wrapText="1"/>
    </xf>
    <xf numFmtId="164" fontId="8" fillId="0" borderId="0" xfId="3" applyNumberFormat="1" applyFont="1" applyAlignment="1">
      <alignment horizontal="center" vertical="center" wrapText="1"/>
    </xf>
    <xf numFmtId="0" fontId="3" fillId="0" borderId="0" xfId="0" applyFont="1" applyAlignment="1">
      <alignment horizontal="center" vertical="center" wrapText="1"/>
    </xf>
    <xf numFmtId="164" fontId="2" fillId="0" borderId="0" xfId="3" applyNumberFormat="1" applyFont="1" applyAlignment="1">
      <alignment horizontal="center" vertical="center" wrapText="1"/>
    </xf>
    <xf numFmtId="1" fontId="2" fillId="3" borderId="16" xfId="0" applyNumberFormat="1" applyFont="1" applyFill="1" applyBorder="1" applyAlignment="1">
      <alignment horizontal="center" vertical="center" wrapText="1"/>
    </xf>
    <xf numFmtId="1" fontId="2" fillId="0" borderId="17" xfId="0" applyNumberFormat="1" applyFont="1" applyBorder="1" applyAlignment="1">
      <alignment horizontal="center" vertical="center" wrapText="1"/>
    </xf>
    <xf numFmtId="1" fontId="2" fillId="3" borderId="17" xfId="0" applyNumberFormat="1" applyFont="1" applyFill="1" applyBorder="1" applyAlignment="1">
      <alignment horizontal="center" vertical="center" wrapText="1"/>
    </xf>
    <xf numFmtId="1" fontId="2" fillId="0" borderId="18" xfId="0" applyNumberFormat="1" applyFont="1" applyBorder="1" applyAlignment="1">
      <alignment horizontal="center" vertical="center" wrapText="1"/>
    </xf>
    <xf numFmtId="1" fontId="2" fillId="0" borderId="19" xfId="0" applyNumberFormat="1" applyFont="1" applyBorder="1" applyAlignment="1">
      <alignment horizontal="center" vertical="center" wrapText="1"/>
    </xf>
    <xf numFmtId="1" fontId="2" fillId="0" borderId="16" xfId="0" applyNumberFormat="1" applyFont="1" applyBorder="1" applyAlignment="1">
      <alignment horizontal="center" vertical="center" wrapText="1"/>
    </xf>
    <xf numFmtId="1" fontId="2" fillId="3" borderId="10" xfId="0" applyNumberFormat="1" applyFont="1" applyFill="1" applyBorder="1" applyAlignment="1">
      <alignment horizontal="center" vertical="center" wrapText="1"/>
    </xf>
    <xf numFmtId="1" fontId="2" fillId="3" borderId="18" xfId="0" applyNumberFormat="1" applyFont="1" applyFill="1" applyBorder="1" applyAlignment="1">
      <alignment horizontal="center" vertical="center" wrapText="1"/>
    </xf>
    <xf numFmtId="1" fontId="2" fillId="0" borderId="10" xfId="0" applyNumberFormat="1" applyFont="1" applyBorder="1" applyAlignment="1">
      <alignment horizontal="center" vertical="center" wrapText="1"/>
    </xf>
    <xf numFmtId="1" fontId="2" fillId="3" borderId="20" xfId="0" applyNumberFormat="1" applyFont="1" applyFill="1" applyBorder="1" applyAlignment="1">
      <alignment horizontal="center" vertical="center" wrapText="1"/>
    </xf>
    <xf numFmtId="0" fontId="7" fillId="0" borderId="0" xfId="0" applyFont="1" applyAlignment="1">
      <alignment horizontal="center" vertical="center" wrapText="1"/>
    </xf>
    <xf numFmtId="0" fontId="2" fillId="7" borderId="10" xfId="0" applyFont="1" applyFill="1" applyBorder="1" applyAlignment="1">
      <alignment horizontal="center" wrapText="1"/>
    </xf>
    <xf numFmtId="43" fontId="2" fillId="3" borderId="9" xfId="0" applyNumberFormat="1" applyFont="1" applyFill="1" applyBorder="1" applyAlignment="1">
      <alignment horizontal="right" vertical="center" wrapText="1" indent="3"/>
    </xf>
    <xf numFmtId="44" fontId="2" fillId="3" borderId="8" xfId="0" applyNumberFormat="1" applyFont="1" applyFill="1" applyBorder="1" applyAlignment="1">
      <alignment horizontal="center" vertical="center" wrapText="1"/>
    </xf>
    <xf numFmtId="44" fontId="2" fillId="0" borderId="3" xfId="0" applyNumberFormat="1" applyFont="1" applyBorder="1" applyAlignment="1">
      <alignment horizontal="center" vertical="center" wrapText="1"/>
    </xf>
    <xf numFmtId="44" fontId="2" fillId="3" borderId="3" xfId="0" applyNumberFormat="1" applyFont="1" applyFill="1" applyBorder="1" applyAlignment="1">
      <alignment horizontal="center" vertical="center" wrapText="1"/>
    </xf>
    <xf numFmtId="44" fontId="2" fillId="0" borderId="6" xfId="0" applyNumberFormat="1" applyFont="1" applyBorder="1" applyAlignment="1">
      <alignment horizontal="center" vertical="center" wrapText="1"/>
    </xf>
    <xf numFmtId="44" fontId="2" fillId="3" borderId="13" xfId="0" applyNumberFormat="1" applyFont="1" applyFill="1" applyBorder="1" applyAlignment="1">
      <alignment horizontal="center" vertical="center" wrapText="1"/>
    </xf>
    <xf numFmtId="44" fontId="2" fillId="0" borderId="8" xfId="0" applyNumberFormat="1" applyFont="1" applyBorder="1" applyAlignment="1">
      <alignment horizontal="center" vertical="center" wrapText="1"/>
    </xf>
    <xf numFmtId="44" fontId="2" fillId="3" borderId="6" xfId="0" applyNumberFormat="1" applyFont="1" applyFill="1" applyBorder="1" applyAlignment="1">
      <alignment horizontal="center" vertical="center" wrapText="1"/>
    </xf>
    <xf numFmtId="44" fontId="2" fillId="0" borderId="13" xfId="0" applyNumberFormat="1" applyFont="1" applyBorder="1" applyAlignment="1">
      <alignment horizontal="center" vertical="center" wrapText="1"/>
    </xf>
    <xf numFmtId="44" fontId="2" fillId="5" borderId="8" xfId="0" applyNumberFormat="1" applyFont="1" applyFill="1" applyBorder="1" applyAlignment="1">
      <alignment horizontal="center" vertical="center" wrapText="1"/>
    </xf>
    <xf numFmtId="44" fontId="2" fillId="4" borderId="3" xfId="0" applyNumberFormat="1" applyFont="1" applyFill="1" applyBorder="1" applyAlignment="1">
      <alignment horizontal="center" vertical="center" wrapText="1"/>
    </xf>
    <xf numFmtId="44" fontId="2" fillId="5" borderId="3" xfId="0" applyNumberFormat="1" applyFont="1" applyFill="1" applyBorder="1" applyAlignment="1">
      <alignment horizontal="center" vertical="center" wrapText="1"/>
    </xf>
    <xf numFmtId="44" fontId="2" fillId="4" borderId="6" xfId="0" applyNumberFormat="1" applyFont="1" applyFill="1" applyBorder="1" applyAlignment="1">
      <alignment horizontal="center" vertical="center" wrapText="1"/>
    </xf>
    <xf numFmtId="44" fontId="2" fillId="5" borderId="12" xfId="0" applyNumberFormat="1" applyFont="1" applyFill="1" applyBorder="1" applyAlignment="1">
      <alignment horizontal="center" vertical="center" wrapText="1"/>
    </xf>
    <xf numFmtId="44" fontId="2" fillId="4" borderId="8" xfId="0" applyNumberFormat="1" applyFont="1" applyFill="1" applyBorder="1" applyAlignment="1">
      <alignment horizontal="center" vertical="center" wrapText="1"/>
    </xf>
    <xf numFmtId="44" fontId="2" fillId="5" borderId="6" xfId="0" applyNumberFormat="1" applyFont="1" applyFill="1" applyBorder="1" applyAlignment="1">
      <alignment horizontal="center" vertical="center" wrapText="1"/>
    </xf>
    <xf numFmtId="44" fontId="2" fillId="4" borderId="12" xfId="0" applyNumberFormat="1" applyFont="1" applyFill="1" applyBorder="1" applyAlignment="1">
      <alignment horizontal="center" vertical="center" wrapText="1"/>
    </xf>
    <xf numFmtId="44" fontId="2" fillId="0" borderId="0" xfId="0" applyNumberFormat="1" applyFont="1" applyAlignment="1">
      <alignment horizontal="center"/>
    </xf>
    <xf numFmtId="0" fontId="2" fillId="0" borderId="22" xfId="0" applyFont="1" applyBorder="1" applyAlignment="1">
      <alignment horizontal="center" vertical="center" wrapText="1"/>
    </xf>
    <xf numFmtId="44" fontId="2" fillId="3" borderId="9" xfId="0" applyNumberFormat="1" applyFont="1" applyFill="1" applyBorder="1" applyAlignment="1">
      <alignment horizontal="center" vertical="center" wrapText="1"/>
    </xf>
    <xf numFmtId="44" fontId="2" fillId="3" borderId="15"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1" xfId="0" applyFont="1" applyFill="1" applyBorder="1" applyAlignment="1">
      <alignment horizontal="center" vertical="center" wrapText="1"/>
    </xf>
    <xf numFmtId="1" fontId="2" fillId="10" borderId="17" xfId="0" applyNumberFormat="1" applyFont="1" applyFill="1" applyBorder="1" applyAlignment="1">
      <alignment horizontal="center" vertical="center" wrapText="1"/>
    </xf>
    <xf numFmtId="43" fontId="2" fillId="9" borderId="9" xfId="0" applyNumberFormat="1" applyFont="1" applyFill="1" applyBorder="1" applyAlignment="1">
      <alignment horizontal="right" vertical="center" wrapText="1" indent="3"/>
    </xf>
    <xf numFmtId="44" fontId="2" fillId="9" borderId="9" xfId="0" applyNumberFormat="1" applyFont="1" applyFill="1" applyBorder="1" applyAlignment="1">
      <alignment horizontal="center" vertical="center" wrapText="1"/>
    </xf>
    <xf numFmtId="44" fontId="2" fillId="10" borderId="3" xfId="0" applyNumberFormat="1" applyFont="1" applyFill="1" applyBorder="1" applyAlignment="1">
      <alignment horizontal="center" vertical="center" wrapText="1"/>
    </xf>
    <xf numFmtId="43" fontId="2" fillId="9" borderId="7" xfId="0" applyNumberFormat="1" applyFont="1" applyFill="1" applyBorder="1" applyAlignment="1">
      <alignment horizontal="right" vertical="center" wrapText="1" indent="3"/>
    </xf>
    <xf numFmtId="44" fontId="2" fillId="9" borderId="7" xfId="0" applyNumberFormat="1" applyFont="1" applyFill="1" applyBorder="1" applyAlignment="1">
      <alignment horizontal="center" vertical="center" wrapText="1"/>
    </xf>
    <xf numFmtId="43" fontId="2" fillId="3" borderId="23" xfId="0" applyNumberFormat="1" applyFont="1" applyFill="1" applyBorder="1" applyAlignment="1">
      <alignment horizontal="right" vertical="center" wrapText="1" indent="3"/>
    </xf>
    <xf numFmtId="43" fontId="2" fillId="3" borderId="7" xfId="0" applyNumberFormat="1" applyFont="1" applyFill="1" applyBorder="1" applyAlignment="1">
      <alignment horizontal="right" vertical="center" wrapText="1" indent="3"/>
    </xf>
    <xf numFmtId="44" fontId="2" fillId="3" borderId="7" xfId="0" applyNumberFormat="1" applyFont="1" applyFill="1" applyBorder="1" applyAlignment="1">
      <alignment horizontal="center" vertical="center" wrapText="1"/>
    </xf>
    <xf numFmtId="43" fontId="2" fillId="9" borderId="23" xfId="0" applyNumberFormat="1" applyFont="1" applyFill="1" applyBorder="1" applyAlignment="1">
      <alignment horizontal="right" vertical="center" wrapText="1" indent="3"/>
    </xf>
    <xf numFmtId="44" fontId="2" fillId="9" borderId="15" xfId="0" applyNumberFormat="1" applyFont="1" applyFill="1" applyBorder="1" applyAlignment="1">
      <alignment horizontal="center" vertical="center" wrapText="1"/>
    </xf>
    <xf numFmtId="44" fontId="2" fillId="0" borderId="11" xfId="0" applyNumberFormat="1" applyFont="1" applyBorder="1" applyAlignment="1">
      <alignment horizontal="center" vertical="center" wrapText="1"/>
    </xf>
    <xf numFmtId="44" fontId="2" fillId="5" borderId="24" xfId="0" applyNumberFormat="1" applyFont="1" applyFill="1" applyBorder="1" applyAlignment="1">
      <alignment horizontal="center" vertical="center" wrapText="1"/>
    </xf>
    <xf numFmtId="44" fontId="2" fillId="3" borderId="11" xfId="0" applyNumberFormat="1" applyFont="1" applyFill="1" applyBorder="1" applyAlignment="1">
      <alignment horizontal="center" vertical="center" wrapText="1"/>
    </xf>
    <xf numFmtId="44" fontId="2" fillId="5" borderId="21" xfId="0" applyNumberFormat="1" applyFont="1" applyFill="1" applyBorder="1" applyAlignment="1">
      <alignment horizontal="center" vertical="center" wrapText="1"/>
    </xf>
    <xf numFmtId="44" fontId="2" fillId="4" borderId="24" xfId="0" applyNumberFormat="1" applyFont="1" applyFill="1" applyBorder="1" applyAlignment="1">
      <alignment horizontal="center" vertical="center" wrapText="1"/>
    </xf>
    <xf numFmtId="44" fontId="2" fillId="4" borderId="21" xfId="0" applyNumberFormat="1" applyFont="1" applyFill="1" applyBorder="1" applyAlignment="1">
      <alignment horizontal="center" vertical="center" wrapText="1"/>
    </xf>
    <xf numFmtId="44" fontId="2" fillId="12" borderId="3" xfId="0" applyNumberFormat="1" applyFont="1" applyFill="1" applyBorder="1" applyAlignment="1">
      <alignment horizontal="center" vertical="center" wrapText="1"/>
    </xf>
    <xf numFmtId="0" fontId="2" fillId="3" borderId="5" xfId="0" applyFont="1" applyFill="1" applyBorder="1" applyAlignment="1">
      <alignment horizontal="left" vertical="center" wrapText="1" indent="1"/>
    </xf>
    <xf numFmtId="0" fontId="2" fillId="0" borderId="5" xfId="0" applyFont="1" applyBorder="1" applyAlignment="1">
      <alignment horizontal="left" vertical="center" wrapText="1" indent="1"/>
    </xf>
    <xf numFmtId="0" fontId="2" fillId="3" borderId="4" xfId="0" applyFont="1" applyFill="1" applyBorder="1" applyAlignment="1">
      <alignment horizontal="left" vertical="center" wrapText="1" indent="1"/>
    </xf>
    <xf numFmtId="0" fontId="2" fillId="0" borderId="0" xfId="0" applyFont="1" applyAlignment="1">
      <alignment horizontal="left" vertical="center" wrapText="1" indent="1"/>
    </xf>
    <xf numFmtId="0" fontId="8" fillId="0" borderId="0" xfId="0" applyFont="1" applyAlignment="1">
      <alignment horizontal="left" vertical="center" wrapText="1" indent="1"/>
    </xf>
    <xf numFmtId="0" fontId="2" fillId="13" borderId="2" xfId="0" applyFont="1" applyFill="1" applyBorder="1" applyAlignment="1">
      <alignment horizontal="left" vertical="center" wrapText="1" indent="1"/>
    </xf>
    <xf numFmtId="0" fontId="2" fillId="13" borderId="4" xfId="0" applyFont="1" applyFill="1" applyBorder="1" applyAlignment="1">
      <alignment horizontal="left" vertical="center" wrapText="1" indent="1"/>
    </xf>
    <xf numFmtId="10" fontId="2" fillId="7" borderId="10" xfId="3" applyNumberFormat="1" applyFont="1" applyFill="1" applyBorder="1" applyAlignment="1">
      <alignment horizontal="center" vertical="center" wrapText="1"/>
    </xf>
    <xf numFmtId="165" fontId="2" fillId="7" borderId="1" xfId="1" applyNumberFormat="1" applyFont="1" applyFill="1" applyBorder="1" applyAlignment="1">
      <alignment horizontal="center" vertical="center" wrapText="1"/>
    </xf>
    <xf numFmtId="165" fontId="5" fillId="8" borderId="10" xfId="0" applyNumberFormat="1" applyFont="1" applyFill="1" applyBorder="1" applyAlignment="1">
      <alignment horizontal="center" vertical="center" wrapText="1"/>
    </xf>
    <xf numFmtId="165" fontId="2" fillId="7" borderId="1" xfId="2" applyNumberFormat="1" applyFont="1" applyFill="1" applyBorder="1" applyAlignment="1">
      <alignment horizontal="center" vertical="center" wrapText="1"/>
    </xf>
    <xf numFmtId="0" fontId="17" fillId="10" borderId="0" xfId="0" applyFont="1" applyFill="1" applyAlignment="1">
      <alignment horizontal="center" vertical="center" wrapText="1"/>
    </xf>
    <xf numFmtId="10" fontId="16" fillId="7" borderId="10" xfId="3" applyNumberFormat="1" applyFont="1" applyFill="1" applyBorder="1" applyAlignment="1">
      <alignment horizontal="center" vertical="center" wrapText="1"/>
    </xf>
    <xf numFmtId="0" fontId="2" fillId="13" borderId="28" xfId="0" applyFont="1" applyFill="1" applyBorder="1" applyAlignment="1">
      <alignment horizontal="left" vertical="center" wrapText="1" indent="1"/>
    </xf>
    <xf numFmtId="165" fontId="2" fillId="7" borderId="29" xfId="1" applyNumberFormat="1" applyFont="1" applyFill="1" applyBorder="1" applyAlignment="1">
      <alignment horizontal="center" vertical="center" wrapText="1"/>
    </xf>
    <xf numFmtId="0" fontId="2" fillId="13" borderId="32" xfId="0" applyFont="1" applyFill="1" applyBorder="1" applyAlignment="1">
      <alignment horizontal="left" vertical="center" wrapText="1" indent="1"/>
    </xf>
    <xf numFmtId="0" fontId="2" fillId="0" borderId="34" xfId="0" applyFont="1" applyBorder="1" applyAlignment="1">
      <alignment horizontal="center" wrapText="1"/>
    </xf>
    <xf numFmtId="165" fontId="9" fillId="6" borderId="25" xfId="0" applyNumberFormat="1" applyFont="1" applyFill="1" applyBorder="1" applyAlignment="1">
      <alignment horizontal="center" vertical="center" wrapText="1"/>
    </xf>
    <xf numFmtId="165" fontId="9" fillId="4" borderId="25" xfId="0" applyNumberFormat="1" applyFont="1" applyFill="1" applyBorder="1" applyAlignment="1">
      <alignment horizontal="center" vertical="center" wrapText="1"/>
    </xf>
    <xf numFmtId="165" fontId="9" fillId="6" borderId="35" xfId="0" applyNumberFormat="1" applyFont="1" applyFill="1" applyBorder="1" applyAlignment="1">
      <alignment horizontal="center" vertical="center" wrapText="1"/>
    </xf>
    <xf numFmtId="165" fontId="13" fillId="2" borderId="10" xfId="0" applyNumberFormat="1" applyFont="1" applyFill="1" applyBorder="1" applyAlignment="1">
      <alignment horizontal="center" vertical="center" wrapText="1"/>
    </xf>
    <xf numFmtId="165" fontId="2" fillId="6" borderId="35" xfId="0" applyNumberFormat="1" applyFont="1" applyFill="1" applyBorder="1" applyAlignment="1">
      <alignment horizontal="center" vertical="center" wrapText="1"/>
    </xf>
    <xf numFmtId="0" fontId="16" fillId="0" borderId="0" xfId="0" applyFont="1" applyAlignment="1">
      <alignment horizontal="left" vertical="center" wrapText="1" indent="1"/>
    </xf>
    <xf numFmtId="165" fontId="19" fillId="14" borderId="36" xfId="0" applyNumberFormat="1" applyFont="1" applyFill="1" applyBorder="1" applyAlignment="1">
      <alignment horizontal="center" vertical="center" wrapText="1"/>
    </xf>
    <xf numFmtId="165" fontId="2" fillId="15" borderId="35" xfId="0" applyNumberFormat="1" applyFont="1" applyFill="1" applyBorder="1" applyAlignment="1">
      <alignment horizontal="center" vertical="center" wrapText="1"/>
    </xf>
    <xf numFmtId="165" fontId="2" fillId="16" borderId="25" xfId="0" applyNumberFormat="1" applyFont="1" applyFill="1" applyBorder="1" applyAlignment="1">
      <alignment horizontal="center" vertical="center" wrapText="1"/>
    </xf>
    <xf numFmtId="165" fontId="2" fillId="15" borderId="25" xfId="0" applyNumberFormat="1" applyFont="1" applyFill="1" applyBorder="1" applyAlignment="1">
      <alignment horizontal="center" vertical="center" wrapText="1"/>
    </xf>
    <xf numFmtId="0" fontId="20" fillId="0" borderId="0" xfId="0" applyFont="1" applyAlignment="1">
      <alignment vertical="center" wrapText="1"/>
    </xf>
    <xf numFmtId="0" fontId="21" fillId="0" borderId="0" xfId="0" applyFont="1" applyAlignment="1">
      <alignment vertical="center" wrapText="1"/>
    </xf>
    <xf numFmtId="0" fontId="2" fillId="17" borderId="25" xfId="0" applyFont="1" applyFill="1" applyBorder="1" applyAlignment="1">
      <alignment horizontal="left" vertical="center" wrapText="1" indent="1"/>
    </xf>
    <xf numFmtId="0" fontId="2" fillId="18" borderId="25" xfId="0" applyFont="1" applyFill="1" applyBorder="1" applyAlignment="1">
      <alignment horizontal="left" vertical="center" wrapText="1" indent="1"/>
    </xf>
    <xf numFmtId="0" fontId="2" fillId="19" borderId="25" xfId="0" applyFont="1" applyFill="1" applyBorder="1" applyAlignment="1">
      <alignment horizontal="left" vertical="center" wrapText="1" indent="1"/>
    </xf>
    <xf numFmtId="0" fontId="2" fillId="20" borderId="25" xfId="0" applyFont="1" applyFill="1" applyBorder="1" applyAlignment="1">
      <alignment horizontal="left" vertical="center" wrapText="1" indent="1"/>
    </xf>
    <xf numFmtId="0" fontId="4" fillId="2" borderId="0" xfId="0" applyFont="1" applyFill="1" applyAlignment="1">
      <alignment horizontal="center" vertical="center"/>
    </xf>
    <xf numFmtId="0" fontId="23" fillId="2" borderId="0" xfId="0" applyFont="1" applyFill="1" applyAlignment="1">
      <alignment horizontal="left" vertical="center"/>
    </xf>
    <xf numFmtId="0" fontId="0" fillId="10" borderId="0" xfId="0" applyFill="1"/>
    <xf numFmtId="0" fontId="26" fillId="0" borderId="0" xfId="0" applyFont="1" applyAlignment="1">
      <alignment horizontal="center" vertical="center" wrapText="1"/>
    </xf>
    <xf numFmtId="0" fontId="2" fillId="15" borderId="2" xfId="0" applyFont="1" applyFill="1" applyBorder="1" applyAlignment="1">
      <alignment horizontal="left" vertical="center" wrapText="1" indent="1"/>
    </xf>
    <xf numFmtId="44" fontId="2" fillId="3" borderId="40" xfId="0" applyNumberFormat="1" applyFont="1" applyFill="1" applyBorder="1" applyAlignment="1">
      <alignment horizontal="center" vertical="center" wrapText="1"/>
    </xf>
    <xf numFmtId="44" fontId="2" fillId="9" borderId="37" xfId="0" applyNumberFormat="1" applyFont="1" applyFill="1" applyBorder="1" applyAlignment="1">
      <alignment horizontal="center" vertical="center" wrapText="1"/>
    </xf>
    <xf numFmtId="44" fontId="2" fillId="0" borderId="37" xfId="0" applyNumberFormat="1" applyFont="1" applyBorder="1" applyAlignment="1">
      <alignment horizontal="center" vertical="center" wrapText="1"/>
    </xf>
    <xf numFmtId="165" fontId="5" fillId="0" borderId="0" xfId="0" applyNumberFormat="1" applyFont="1" applyAlignment="1">
      <alignment horizontal="center" vertical="center" wrapText="1"/>
    </xf>
    <xf numFmtId="44" fontId="2" fillId="3" borderId="37" xfId="0" applyNumberFormat="1" applyFont="1" applyFill="1" applyBorder="1" applyAlignment="1">
      <alignment horizontal="center" vertical="center" wrapText="1"/>
    </xf>
    <xf numFmtId="44" fontId="2" fillId="10" borderId="0" xfId="0" applyNumberFormat="1" applyFont="1" applyFill="1" applyAlignment="1">
      <alignment horizontal="center" vertical="center" wrapText="1"/>
    </xf>
    <xf numFmtId="0" fontId="2" fillId="15" borderId="4" xfId="0" applyFont="1" applyFill="1" applyBorder="1" applyAlignment="1">
      <alignment horizontal="left" vertical="center" wrapText="1" indent="1"/>
    </xf>
    <xf numFmtId="165" fontId="2" fillId="0" borderId="0" xfId="1" applyNumberFormat="1" applyFont="1" applyFill="1" applyBorder="1" applyAlignment="1" applyProtection="1">
      <alignment horizontal="center" vertical="center" wrapText="1"/>
    </xf>
    <xf numFmtId="0" fontId="2" fillId="9" borderId="0" xfId="0" applyFont="1" applyFill="1" applyAlignment="1">
      <alignment horizontal="left" vertical="center" wrapText="1" indent="1"/>
    </xf>
    <xf numFmtId="164" fontId="8" fillId="0" borderId="0" xfId="3" applyNumberFormat="1" applyFont="1" applyAlignment="1" applyProtection="1">
      <alignment horizontal="center" vertical="center" wrapText="1"/>
    </xf>
    <xf numFmtId="44" fontId="2" fillId="0" borderId="38" xfId="0" applyNumberFormat="1" applyFont="1" applyBorder="1" applyAlignment="1">
      <alignment horizontal="center" vertical="center" wrapText="1"/>
    </xf>
    <xf numFmtId="44" fontId="2" fillId="3" borderId="39" xfId="0" applyNumberFormat="1" applyFont="1" applyFill="1" applyBorder="1" applyAlignment="1">
      <alignment horizontal="center" vertical="center" wrapText="1"/>
    </xf>
    <xf numFmtId="164" fontId="2" fillId="0" borderId="0" xfId="3" applyNumberFormat="1" applyFont="1" applyAlignment="1" applyProtection="1">
      <alignment horizontal="center" vertical="center" wrapText="1"/>
    </xf>
    <xf numFmtId="10" fontId="16" fillId="0" borderId="0" xfId="3" applyNumberFormat="1" applyFont="1" applyFill="1" applyBorder="1" applyAlignment="1" applyProtection="1">
      <alignment horizontal="center" vertical="center" wrapText="1"/>
    </xf>
    <xf numFmtId="0" fontId="2" fillId="10" borderId="0" xfId="0" applyFont="1" applyFill="1" applyAlignment="1">
      <alignment horizontal="center" wrapText="1"/>
    </xf>
    <xf numFmtId="165" fontId="2" fillId="0" borderId="0" xfId="2" applyNumberFormat="1" applyFont="1" applyFill="1" applyBorder="1" applyAlignment="1" applyProtection="1">
      <alignment horizontal="center" vertical="center" wrapText="1"/>
    </xf>
    <xf numFmtId="44" fontId="2" fillId="9" borderId="41" xfId="0" applyNumberFormat="1" applyFont="1" applyFill="1" applyBorder="1" applyAlignment="1">
      <alignment horizontal="center" vertical="center" wrapText="1"/>
    </xf>
    <xf numFmtId="44" fontId="2" fillId="0" borderId="42" xfId="0" applyNumberFormat="1" applyFont="1" applyBorder="1" applyAlignment="1">
      <alignment horizontal="center" vertical="center" wrapText="1"/>
    </xf>
    <xf numFmtId="0" fontId="15" fillId="0" borderId="0" xfId="0" applyFont="1" applyAlignment="1">
      <alignment horizontal="center" wrapText="1"/>
    </xf>
    <xf numFmtId="0" fontId="14" fillId="0" borderId="0" xfId="0" applyFont="1" applyAlignment="1">
      <alignment horizontal="center" vertical="center" wrapText="1"/>
    </xf>
    <xf numFmtId="165" fontId="2" fillId="10" borderId="0" xfId="0" applyNumberFormat="1" applyFont="1" applyFill="1" applyAlignment="1">
      <alignment horizontal="center"/>
    </xf>
    <xf numFmtId="1" fontId="2" fillId="0" borderId="0" xfId="0" applyNumberFormat="1" applyFont="1" applyAlignment="1">
      <alignment horizontal="center" vertical="center" wrapText="1"/>
    </xf>
    <xf numFmtId="44" fontId="2" fillId="9" borderId="0" xfId="0" applyNumberFormat="1" applyFont="1" applyFill="1" applyAlignment="1">
      <alignment horizontal="center" vertical="center" wrapText="1"/>
    </xf>
    <xf numFmtId="44" fontId="2" fillId="0" borderId="0" xfId="0" applyNumberFormat="1" applyFont="1" applyAlignment="1">
      <alignment horizontal="center" vertical="center" wrapText="1"/>
    </xf>
    <xf numFmtId="44" fontId="2" fillId="9" borderId="40" xfId="0" applyNumberFormat="1" applyFont="1" applyFill="1" applyBorder="1" applyAlignment="1">
      <alignment horizontal="center" vertical="center" wrapText="1"/>
    </xf>
    <xf numFmtId="44" fontId="2" fillId="0" borderId="40" xfId="0" applyNumberFormat="1" applyFont="1" applyBorder="1" applyAlignment="1">
      <alignment horizontal="center" vertical="center" wrapText="1"/>
    </xf>
    <xf numFmtId="0" fontId="30" fillId="0" borderId="0" xfId="0" applyFont="1" applyAlignment="1">
      <alignment vertical="center" wrapText="1"/>
    </xf>
    <xf numFmtId="44" fontId="2" fillId="0" borderId="47" xfId="0" applyNumberFormat="1" applyFont="1" applyBorder="1" applyAlignment="1">
      <alignment horizontal="center" vertical="center" wrapText="1"/>
    </xf>
    <xf numFmtId="44" fontId="2" fillId="3" borderId="47" xfId="0" applyNumberFormat="1" applyFont="1" applyFill="1" applyBorder="1" applyAlignment="1">
      <alignment horizontal="center" vertical="center" wrapText="1"/>
    </xf>
    <xf numFmtId="44" fontId="2" fillId="0" borderId="48" xfId="0" applyNumberFormat="1" applyFont="1" applyBorder="1" applyAlignment="1">
      <alignment horizontal="center" vertical="center" wrapText="1"/>
    </xf>
    <xf numFmtId="44" fontId="2" fillId="3" borderId="48" xfId="0" applyNumberFormat="1" applyFont="1" applyFill="1" applyBorder="1" applyAlignment="1">
      <alignment horizontal="center" vertical="center" wrapText="1"/>
    </xf>
    <xf numFmtId="44" fontId="2" fillId="0" borderId="49" xfId="0" applyNumberFormat="1" applyFont="1" applyBorder="1" applyAlignment="1">
      <alignment horizontal="center" vertical="center" wrapText="1"/>
    </xf>
    <xf numFmtId="44" fontId="2" fillId="3" borderId="50" xfId="0" applyNumberFormat="1" applyFont="1" applyFill="1" applyBorder="1" applyAlignment="1">
      <alignment horizontal="center" vertical="center" wrapText="1"/>
    </xf>
    <xf numFmtId="44" fontId="2" fillId="10" borderId="50" xfId="0" applyNumberFormat="1" applyFont="1" applyFill="1" applyBorder="1" applyAlignment="1">
      <alignment horizontal="center" vertical="center" wrapText="1"/>
    </xf>
    <xf numFmtId="44" fontId="2" fillId="0" borderId="50" xfId="0" applyNumberFormat="1" applyFont="1" applyBorder="1" applyAlignment="1">
      <alignment horizontal="center" vertical="center" wrapText="1"/>
    </xf>
    <xf numFmtId="44" fontId="2" fillId="0" borderId="52" xfId="0" applyNumberFormat="1" applyFont="1" applyBorder="1" applyAlignment="1">
      <alignment horizontal="center" vertical="center" wrapText="1"/>
    </xf>
    <xf numFmtId="9" fontId="28" fillId="10" borderId="0" xfId="0" applyNumberFormat="1" applyFont="1" applyFill="1" applyAlignment="1">
      <alignment horizontal="center" vertical="center" wrapText="1"/>
    </xf>
    <xf numFmtId="9" fontId="28" fillId="10" borderId="0" xfId="3" applyFont="1" applyFill="1" applyBorder="1" applyAlignment="1" applyProtection="1">
      <alignment horizontal="center" vertical="center" wrapText="1"/>
    </xf>
    <xf numFmtId="165" fontId="28" fillId="10" borderId="0" xfId="2" applyNumberFormat="1" applyFont="1" applyFill="1" applyBorder="1" applyAlignment="1" applyProtection="1">
      <alignment horizontal="center" vertical="center" wrapText="1"/>
    </xf>
    <xf numFmtId="165" fontId="28" fillId="10" borderId="0" xfId="2" applyNumberFormat="1" applyFont="1" applyFill="1" applyBorder="1" applyAlignment="1" applyProtection="1">
      <alignment horizontal="center" wrapText="1"/>
    </xf>
    <xf numFmtId="44" fontId="2" fillId="3" borderId="58" xfId="0" applyNumberFormat="1" applyFont="1" applyFill="1" applyBorder="1" applyAlignment="1">
      <alignment horizontal="center" vertical="center" wrapText="1"/>
    </xf>
    <xf numFmtId="44" fontId="2" fillId="3" borderId="59" xfId="0" applyNumberFormat="1" applyFont="1" applyFill="1" applyBorder="1" applyAlignment="1">
      <alignment horizontal="center" vertical="center" wrapText="1"/>
    </xf>
    <xf numFmtId="44" fontId="2" fillId="0" borderId="64" xfId="0" applyNumberFormat="1" applyFont="1" applyBorder="1" applyAlignment="1">
      <alignment horizontal="center" vertical="center" wrapText="1"/>
    </xf>
    <xf numFmtId="44" fontId="2" fillId="0" borderId="65" xfId="0" applyNumberFormat="1" applyFont="1" applyBorder="1" applyAlignment="1">
      <alignment horizontal="center" vertical="center" wrapText="1"/>
    </xf>
    <xf numFmtId="44" fontId="2" fillId="9" borderId="67" xfId="0" applyNumberFormat="1"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wrapText="1"/>
    </xf>
    <xf numFmtId="0" fontId="5" fillId="0" borderId="0" xfId="0" applyFont="1" applyAlignment="1">
      <alignment vertical="center" wrapText="1"/>
    </xf>
    <xf numFmtId="0" fontId="2" fillId="0" borderId="0" xfId="0" applyFont="1" applyAlignment="1">
      <alignment horizontal="left" wrapText="1"/>
    </xf>
    <xf numFmtId="0" fontId="2" fillId="0" borderId="0" xfId="0" applyFont="1" applyAlignment="1">
      <alignment horizontal="left" vertic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10" borderId="0" xfId="0" applyFont="1" applyFill="1"/>
    <xf numFmtId="0" fontId="32" fillId="0" borderId="0" xfId="5" applyFont="1" applyAlignment="1" applyProtection="1">
      <alignment horizontal="center" vertical="center" wrapText="1"/>
    </xf>
    <xf numFmtId="0" fontId="27" fillId="0" borderId="0" xfId="0" applyFont="1" applyAlignment="1">
      <alignment horizontal="left" vertical="center"/>
    </xf>
    <xf numFmtId="0" fontId="27" fillId="10" borderId="0" xfId="0" applyFont="1" applyFill="1" applyAlignment="1">
      <alignment horizontal="left" vertical="center"/>
    </xf>
    <xf numFmtId="0" fontId="27" fillId="0" borderId="0" xfId="0" applyFont="1" applyAlignment="1">
      <alignment vertical="center"/>
    </xf>
    <xf numFmtId="0" fontId="13" fillId="10" borderId="0" xfId="0" applyFont="1" applyFill="1" applyAlignment="1">
      <alignment horizontal="center" vertical="center" wrapText="1"/>
    </xf>
    <xf numFmtId="0" fontId="27"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wrapText="1"/>
    </xf>
    <xf numFmtId="0" fontId="5" fillId="10" borderId="0" xfId="0" applyFont="1" applyFill="1" applyAlignment="1">
      <alignment horizontal="center" wrapText="1"/>
    </xf>
    <xf numFmtId="0" fontId="2" fillId="10" borderId="0" xfId="0" applyFont="1" applyFill="1" applyAlignment="1">
      <alignment horizontal="center" vertical="center" wrapText="1"/>
    </xf>
    <xf numFmtId="0" fontId="5" fillId="0" borderId="0" xfId="0" applyFont="1" applyAlignment="1">
      <alignment horizontal="center" wrapText="1"/>
    </xf>
    <xf numFmtId="0" fontId="34" fillId="0" borderId="0" xfId="0" applyFont="1" applyAlignment="1">
      <alignment horizontal="left" vertical="center"/>
    </xf>
    <xf numFmtId="0" fontId="34" fillId="10" borderId="0" xfId="0" applyFont="1" applyFill="1" applyAlignment="1">
      <alignment horizontal="left" vertical="center"/>
    </xf>
    <xf numFmtId="0" fontId="34" fillId="0" borderId="0" xfId="0" applyFont="1" applyAlignment="1">
      <alignment vertical="center"/>
    </xf>
    <xf numFmtId="9" fontId="2" fillId="10" borderId="0" xfId="3" applyFont="1" applyFill="1" applyBorder="1" applyAlignment="1" applyProtection="1">
      <alignment horizontal="center" wrapText="1"/>
    </xf>
    <xf numFmtId="0" fontId="23" fillId="22" borderId="0" xfId="0" applyFont="1" applyFill="1" applyAlignment="1">
      <alignment vertical="center" wrapText="1"/>
    </xf>
    <xf numFmtId="0" fontId="29" fillId="22" borderId="0" xfId="0" applyFont="1" applyFill="1" applyAlignment="1">
      <alignment wrapText="1"/>
    </xf>
    <xf numFmtId="0" fontId="29" fillId="22" borderId="0" xfId="0" applyFont="1" applyFill="1" applyAlignment="1">
      <alignment horizontal="center" wrapText="1"/>
    </xf>
    <xf numFmtId="0" fontId="30" fillId="22" borderId="0" xfId="0" applyFont="1" applyFill="1" applyAlignment="1">
      <alignment vertical="center" wrapText="1"/>
    </xf>
    <xf numFmtId="0" fontId="30" fillId="22" borderId="0" xfId="0" applyFont="1" applyFill="1" applyAlignment="1">
      <alignment horizontal="center" vertical="center" wrapText="1"/>
    </xf>
    <xf numFmtId="0" fontId="13" fillId="22" borderId="55" xfId="0" applyFont="1" applyFill="1" applyBorder="1" applyAlignment="1">
      <alignment horizontal="center" vertical="center" wrapText="1"/>
    </xf>
    <xf numFmtId="0" fontId="13" fillId="22" borderId="1" xfId="0" applyFont="1" applyFill="1" applyBorder="1" applyAlignment="1">
      <alignment horizontal="center" vertical="center" wrapText="1"/>
    </xf>
    <xf numFmtId="0" fontId="13" fillId="22" borderId="69" xfId="0" applyFont="1" applyFill="1" applyBorder="1" applyAlignment="1">
      <alignment horizontal="center" vertical="center" wrapText="1"/>
    </xf>
    <xf numFmtId="0" fontId="13" fillId="22" borderId="70" xfId="0" applyFont="1" applyFill="1" applyBorder="1" applyAlignment="1">
      <alignment horizontal="center" vertical="center" wrapText="1"/>
    </xf>
    <xf numFmtId="44" fontId="2" fillId="24" borderId="71" xfId="0" applyNumberFormat="1" applyFont="1" applyFill="1" applyBorder="1" applyAlignment="1">
      <alignment horizontal="center" vertical="center" wrapText="1"/>
    </xf>
    <xf numFmtId="44" fontId="2" fillId="24" borderId="47" xfId="0" applyNumberFormat="1" applyFont="1" applyFill="1" applyBorder="1" applyAlignment="1">
      <alignment horizontal="center" vertical="center" wrapText="1"/>
    </xf>
    <xf numFmtId="44" fontId="2" fillId="24" borderId="72" xfId="0" applyNumberFormat="1" applyFont="1" applyFill="1" applyBorder="1" applyAlignment="1">
      <alignment horizontal="center" vertical="center" wrapText="1"/>
    </xf>
    <xf numFmtId="44" fontId="2" fillId="24" borderId="59" xfId="0" applyNumberFormat="1" applyFont="1" applyFill="1" applyBorder="1" applyAlignment="1">
      <alignment horizontal="center" vertical="center" wrapText="1"/>
    </xf>
    <xf numFmtId="44" fontId="2" fillId="26" borderId="71" xfId="0" applyNumberFormat="1" applyFont="1" applyFill="1" applyBorder="1" applyAlignment="1">
      <alignment horizontal="center" vertical="center" wrapText="1"/>
    </xf>
    <xf numFmtId="44" fontId="2" fillId="26" borderId="47" xfId="0" applyNumberFormat="1" applyFont="1" applyFill="1" applyBorder="1" applyAlignment="1">
      <alignment horizontal="center" vertical="center" wrapText="1"/>
    </xf>
    <xf numFmtId="44" fontId="2" fillId="26" borderId="72" xfId="0" applyNumberFormat="1" applyFont="1" applyFill="1" applyBorder="1" applyAlignment="1">
      <alignment horizontal="center" vertical="center" wrapText="1"/>
    </xf>
    <xf numFmtId="44" fontId="2" fillId="0" borderId="78" xfId="0" applyNumberFormat="1" applyFont="1" applyBorder="1" applyAlignment="1">
      <alignment horizontal="center" vertical="center" wrapText="1"/>
    </xf>
    <xf numFmtId="44" fontId="2" fillId="3" borderId="78" xfId="0" applyNumberFormat="1" applyFont="1" applyFill="1" applyBorder="1" applyAlignment="1">
      <alignment horizontal="center" vertical="center" wrapText="1"/>
    </xf>
    <xf numFmtId="44" fontId="2" fillId="0" borderId="79" xfId="0" applyNumberFormat="1" applyFont="1" applyBorder="1" applyAlignment="1">
      <alignment horizontal="center" vertical="center" wrapText="1"/>
    </xf>
    <xf numFmtId="44" fontId="2" fillId="3" borderId="80" xfId="0" applyNumberFormat="1" applyFont="1" applyFill="1" applyBorder="1" applyAlignment="1">
      <alignment horizontal="center" vertical="center" wrapText="1"/>
    </xf>
    <xf numFmtId="44" fontId="2" fillId="10" borderId="80" xfId="0" applyNumberFormat="1" applyFont="1" applyFill="1" applyBorder="1" applyAlignment="1">
      <alignment horizontal="center" vertical="center" wrapText="1"/>
    </xf>
    <xf numFmtId="44" fontId="2" fillId="3" borderId="81" xfId="0" applyNumberFormat="1" applyFont="1" applyFill="1" applyBorder="1" applyAlignment="1">
      <alignment horizontal="center" vertical="center" wrapText="1"/>
    </xf>
    <xf numFmtId="44" fontId="2" fillId="3" borderId="82" xfId="0" applyNumberFormat="1" applyFont="1" applyFill="1" applyBorder="1" applyAlignment="1">
      <alignment horizontal="center" vertical="center" wrapText="1"/>
    </xf>
    <xf numFmtId="44" fontId="2" fillId="24" borderId="83" xfId="0" applyNumberFormat="1" applyFont="1" applyFill="1" applyBorder="1" applyAlignment="1">
      <alignment horizontal="center" vertical="center" wrapText="1"/>
    </xf>
    <xf numFmtId="44" fontId="2" fillId="0" borderId="84" xfId="0" applyNumberFormat="1" applyFont="1" applyBorder="1" applyAlignment="1">
      <alignment horizontal="center" vertical="center" wrapText="1"/>
    </xf>
    <xf numFmtId="44" fontId="2" fillId="26" borderId="37" xfId="0" applyNumberFormat="1" applyFont="1" applyFill="1" applyBorder="1" applyAlignment="1">
      <alignment horizontal="center" vertical="center" wrapText="1"/>
    </xf>
    <xf numFmtId="44" fontId="2" fillId="24" borderId="37" xfId="0" applyNumberFormat="1" applyFont="1" applyFill="1" applyBorder="1" applyAlignment="1">
      <alignment horizontal="center" vertical="center" wrapText="1"/>
    </xf>
    <xf numFmtId="44" fontId="2" fillId="10" borderId="37" xfId="0" applyNumberFormat="1" applyFont="1" applyFill="1" applyBorder="1" applyAlignment="1">
      <alignment horizontal="center" vertical="center" wrapText="1"/>
    </xf>
    <xf numFmtId="44" fontId="2" fillId="12" borderId="37" xfId="0" applyNumberFormat="1" applyFont="1" applyFill="1" applyBorder="1" applyAlignment="1">
      <alignment horizontal="center" vertical="center" wrapText="1"/>
    </xf>
    <xf numFmtId="44" fontId="2" fillId="26" borderId="85" xfId="0" applyNumberFormat="1" applyFont="1" applyFill="1" applyBorder="1" applyAlignment="1">
      <alignment horizontal="center" vertical="center" wrapText="1"/>
    </xf>
    <xf numFmtId="44" fontId="2" fillId="26" borderId="59" xfId="0" applyNumberFormat="1" applyFont="1" applyFill="1" applyBorder="1" applyAlignment="1">
      <alignment horizontal="center" vertical="center" wrapText="1"/>
    </xf>
    <xf numFmtId="44" fontId="2" fillId="3" borderId="86" xfId="0" applyNumberFormat="1" applyFont="1" applyFill="1" applyBorder="1" applyAlignment="1">
      <alignment horizontal="center" vertical="center" wrapText="1"/>
    </xf>
    <xf numFmtId="44" fontId="2" fillId="0" borderId="80" xfId="0" applyNumberFormat="1" applyFont="1" applyBorder="1" applyAlignment="1">
      <alignment horizontal="center" vertical="center" wrapText="1"/>
    </xf>
    <xf numFmtId="44" fontId="2" fillId="0" borderId="87" xfId="0" applyNumberFormat="1" applyFont="1" applyBorder="1" applyAlignment="1">
      <alignment horizontal="center" vertical="center" wrapText="1"/>
    </xf>
    <xf numFmtId="44" fontId="2" fillId="0" borderId="54" xfId="0" applyNumberFormat="1" applyFont="1" applyBorder="1" applyAlignment="1">
      <alignment horizontal="center" vertical="center" wrapText="1"/>
    </xf>
    <xf numFmtId="1" fontId="2" fillId="3" borderId="88" xfId="0" applyNumberFormat="1" applyFont="1" applyFill="1" applyBorder="1" applyAlignment="1">
      <alignment horizontal="center" vertical="center" wrapText="1"/>
    </xf>
    <xf numFmtId="44" fontId="2" fillId="3" borderId="90" xfId="0" applyNumberFormat="1" applyFont="1" applyFill="1" applyBorder="1" applyAlignment="1">
      <alignment horizontal="center" vertical="center" wrapText="1"/>
    </xf>
    <xf numFmtId="44" fontId="2" fillId="3" borderId="91" xfId="0" applyNumberFormat="1" applyFont="1" applyFill="1" applyBorder="1" applyAlignment="1">
      <alignment horizontal="center" vertical="center" wrapText="1"/>
    </xf>
    <xf numFmtId="44" fontId="2" fillId="3" borderId="92" xfId="0" applyNumberFormat="1" applyFont="1" applyFill="1" applyBorder="1" applyAlignment="1">
      <alignment horizontal="center" vertical="center" wrapText="1"/>
    </xf>
    <xf numFmtId="44" fontId="2" fillId="24" borderId="93" xfId="0" applyNumberFormat="1" applyFont="1" applyFill="1" applyBorder="1" applyAlignment="1">
      <alignment horizontal="center" vertical="center" wrapText="1"/>
    </xf>
    <xf numFmtId="1" fontId="2" fillId="0" borderId="94" xfId="0" applyNumberFormat="1" applyFont="1" applyBorder="1" applyAlignment="1">
      <alignment horizontal="center" vertical="center" wrapText="1"/>
    </xf>
    <xf numFmtId="44" fontId="2" fillId="26" borderId="73" xfId="0" applyNumberFormat="1" applyFont="1" applyFill="1" applyBorder="1" applyAlignment="1">
      <alignment horizontal="center" vertical="center" wrapText="1"/>
    </xf>
    <xf numFmtId="1" fontId="2" fillId="3" borderId="94" xfId="0" applyNumberFormat="1" applyFont="1" applyFill="1" applyBorder="1" applyAlignment="1">
      <alignment horizontal="center" vertical="center" wrapText="1"/>
    </xf>
    <xf numFmtId="44" fontId="2" fillId="24" borderId="73" xfId="0" applyNumberFormat="1" applyFont="1" applyFill="1" applyBorder="1" applyAlignment="1">
      <alignment horizontal="center" vertical="center" wrapText="1"/>
    </xf>
    <xf numFmtId="44" fontId="2" fillId="24" borderId="95" xfId="0" applyNumberFormat="1" applyFont="1" applyFill="1" applyBorder="1" applyAlignment="1">
      <alignment horizontal="center" vertical="center" wrapText="1"/>
    </xf>
    <xf numFmtId="1" fontId="2" fillId="0" borderId="75" xfId="0" applyNumberFormat="1" applyFont="1" applyBorder="1" applyAlignment="1">
      <alignment horizontal="center" vertical="center" wrapText="1"/>
    </xf>
    <xf numFmtId="1" fontId="2" fillId="3" borderId="76" xfId="0" applyNumberFormat="1" applyFont="1" applyFill="1" applyBorder="1" applyAlignment="1">
      <alignment horizontal="center" vertical="center" wrapText="1"/>
    </xf>
    <xf numFmtId="1" fontId="2" fillId="0" borderId="56" xfId="0" applyNumberFormat="1" applyFont="1" applyBorder="1" applyAlignment="1">
      <alignment horizontal="center" vertical="center" wrapText="1"/>
    </xf>
    <xf numFmtId="1" fontId="2" fillId="0" borderId="96" xfId="0" applyNumberFormat="1" applyFont="1" applyBorder="1" applyAlignment="1">
      <alignment horizontal="center" vertical="center" wrapText="1"/>
    </xf>
    <xf numFmtId="44" fontId="2" fillId="26" borderId="74" xfId="0" applyNumberFormat="1" applyFont="1" applyFill="1" applyBorder="1" applyAlignment="1">
      <alignment horizontal="center" vertical="center" wrapText="1"/>
    </xf>
    <xf numFmtId="44" fontId="2" fillId="3" borderId="97" xfId="0" applyNumberFormat="1" applyFont="1" applyFill="1" applyBorder="1" applyAlignment="1">
      <alignment horizontal="center" vertical="center" wrapText="1"/>
    </xf>
    <xf numFmtId="1" fontId="2" fillId="3" borderId="56" xfId="0" applyNumberFormat="1" applyFont="1" applyFill="1" applyBorder="1" applyAlignment="1">
      <alignment horizontal="center" vertical="center" wrapText="1"/>
    </xf>
    <xf numFmtId="44" fontId="2" fillId="24" borderId="98" xfId="0" applyNumberFormat="1" applyFont="1" applyFill="1" applyBorder="1" applyAlignment="1">
      <alignment horizontal="center" vertical="center" wrapText="1"/>
    </xf>
    <xf numFmtId="1" fontId="2" fillId="0" borderId="77" xfId="0" applyNumberFormat="1" applyFont="1" applyBorder="1" applyAlignment="1">
      <alignment horizontal="center" vertical="center" wrapText="1"/>
    </xf>
    <xf numFmtId="1" fontId="2" fillId="10" borderId="94" xfId="0" applyNumberFormat="1" applyFont="1" applyFill="1" applyBorder="1" applyAlignment="1">
      <alignment horizontal="center" vertical="center" wrapText="1"/>
    </xf>
    <xf numFmtId="1" fontId="2" fillId="0" borderId="99" xfId="0" applyNumberFormat="1" applyFont="1" applyBorder="1" applyAlignment="1">
      <alignment horizontal="center" vertical="center" wrapText="1"/>
    </xf>
    <xf numFmtId="44" fontId="2" fillId="9" borderId="53" xfId="0" applyNumberFormat="1" applyFont="1" applyFill="1" applyBorder="1" applyAlignment="1">
      <alignment horizontal="center" vertical="center" wrapText="1"/>
    </xf>
    <xf numFmtId="44" fontId="2" fillId="9" borderId="78" xfId="0" applyNumberFormat="1" applyFont="1" applyFill="1" applyBorder="1" applyAlignment="1">
      <alignment horizontal="center" vertical="center" wrapText="1"/>
    </xf>
    <xf numFmtId="44" fontId="2" fillId="9" borderId="100" xfId="0" applyNumberFormat="1" applyFont="1" applyFill="1" applyBorder="1" applyAlignment="1">
      <alignment horizontal="center" vertical="center" wrapText="1"/>
    </xf>
    <xf numFmtId="44" fontId="2" fillId="3" borderId="101" xfId="0" applyNumberFormat="1" applyFont="1" applyFill="1" applyBorder="1" applyAlignment="1">
      <alignment horizontal="center" vertical="center" wrapText="1"/>
    </xf>
    <xf numFmtId="44" fontId="2" fillId="26" borderId="98" xfId="0" applyNumberFormat="1" applyFont="1" applyFill="1" applyBorder="1" applyAlignment="1">
      <alignment horizontal="center" vertical="center" wrapText="1"/>
    </xf>
    <xf numFmtId="44" fontId="2" fillId="26" borderId="95" xfId="0" applyNumberFormat="1" applyFont="1" applyFill="1" applyBorder="1" applyAlignment="1">
      <alignment horizontal="center" vertical="center" wrapText="1"/>
    </xf>
    <xf numFmtId="1" fontId="2" fillId="3" borderId="96" xfId="0" applyNumberFormat="1" applyFont="1" applyFill="1" applyBorder="1" applyAlignment="1">
      <alignment horizontal="center" vertical="center" wrapText="1"/>
    </xf>
    <xf numFmtId="44" fontId="2" fillId="24" borderId="74" xfId="0" applyNumberFormat="1" applyFont="1" applyFill="1" applyBorder="1" applyAlignment="1">
      <alignment horizontal="center" vertical="center" wrapText="1"/>
    </xf>
    <xf numFmtId="1" fontId="2" fillId="0" borderId="102" xfId="0" applyNumberFormat="1" applyFont="1" applyBorder="1" applyAlignment="1">
      <alignment horizontal="center" vertical="center" wrapText="1"/>
    </xf>
    <xf numFmtId="44" fontId="2" fillId="26" borderId="103" xfId="0" applyNumberFormat="1" applyFont="1" applyFill="1" applyBorder="1" applyAlignment="1">
      <alignment horizontal="center" vertical="center" wrapText="1"/>
    </xf>
    <xf numFmtId="0" fontId="36" fillId="0" borderId="0" xfId="5" applyFont="1" applyAlignment="1" applyProtection="1">
      <alignment vertical="center"/>
    </xf>
    <xf numFmtId="10" fontId="16" fillId="23" borderId="2" xfId="3" applyNumberFormat="1" applyFont="1" applyFill="1" applyBorder="1" applyAlignment="1" applyProtection="1">
      <alignment horizontal="center" vertical="center" wrapText="1"/>
      <protection locked="0"/>
    </xf>
    <xf numFmtId="0" fontId="2" fillId="16" borderId="2" xfId="0" applyFont="1" applyFill="1" applyBorder="1" applyAlignment="1">
      <alignment horizontal="left" vertical="center" wrapText="1" indent="1"/>
    </xf>
    <xf numFmtId="165" fontId="2" fillId="23" borderId="2" xfId="1" applyNumberFormat="1" applyFont="1" applyFill="1" applyBorder="1" applyAlignment="1" applyProtection="1">
      <alignment horizontal="center" vertical="center" wrapText="1"/>
      <protection locked="0"/>
    </xf>
    <xf numFmtId="165" fontId="2" fillId="25" borderId="2" xfId="0" applyNumberFormat="1" applyFont="1" applyFill="1" applyBorder="1" applyAlignment="1">
      <alignment horizontal="center" vertical="center" wrapText="1"/>
    </xf>
    <xf numFmtId="165" fontId="2" fillId="23" borderId="2" xfId="2" applyNumberFormat="1" applyFont="1" applyFill="1" applyBorder="1" applyAlignment="1" applyProtection="1">
      <alignment horizontal="center" vertical="center" wrapText="1"/>
      <protection locked="0"/>
    </xf>
    <xf numFmtId="9" fontId="2" fillId="23" borderId="2" xfId="3" applyFont="1" applyFill="1" applyBorder="1" applyAlignment="1" applyProtection="1">
      <alignment horizontal="center" vertical="center" wrapText="1"/>
      <protection locked="0"/>
    </xf>
    <xf numFmtId="165" fontId="2" fillId="27" borderId="2" xfId="0" applyNumberFormat="1" applyFont="1" applyFill="1" applyBorder="1" applyAlignment="1">
      <alignment horizontal="center" vertical="center" wrapText="1"/>
    </xf>
    <xf numFmtId="165" fontId="5" fillId="28" borderId="2" xfId="0" applyNumberFormat="1" applyFont="1" applyFill="1" applyBorder="1" applyAlignment="1">
      <alignment horizontal="center" vertical="center" wrapText="1"/>
    </xf>
    <xf numFmtId="0" fontId="38" fillId="0" borderId="0" xfId="5" applyFont="1" applyAlignment="1" applyProtection="1">
      <alignment vertical="center"/>
    </xf>
    <xf numFmtId="0" fontId="2" fillId="10" borderId="0" xfId="0" applyFont="1" applyFill="1" applyAlignment="1">
      <alignment horizontal="center"/>
    </xf>
    <xf numFmtId="43" fontId="2" fillId="9" borderId="0" xfId="0" applyNumberFormat="1" applyFont="1" applyFill="1" applyAlignment="1">
      <alignment horizontal="center" vertical="center" wrapText="1"/>
    </xf>
    <xf numFmtId="43" fontId="2" fillId="0" borderId="0" xfId="0" applyNumberFormat="1" applyFont="1" applyAlignment="1">
      <alignment horizontal="center" vertical="center" wrapText="1"/>
    </xf>
    <xf numFmtId="0" fontId="36" fillId="0" borderId="0" xfId="5" applyFont="1" applyAlignment="1" applyProtection="1">
      <alignment horizontal="center" vertical="center"/>
    </xf>
    <xf numFmtId="167" fontId="2" fillId="0" borderId="0" xfId="1" applyNumberFormat="1" applyFont="1" applyAlignment="1" applyProtection="1">
      <alignment horizontal="center" vertical="center" wrapText="1"/>
    </xf>
    <xf numFmtId="168" fontId="2" fillId="9" borderId="56" xfId="0" applyNumberFormat="1" applyFont="1" applyFill="1" applyBorder="1" applyAlignment="1">
      <alignment horizontal="center" vertical="center" wrapText="1"/>
    </xf>
    <xf numFmtId="168" fontId="2" fillId="3" borderId="56" xfId="0" applyNumberFormat="1" applyFont="1" applyFill="1" applyBorder="1" applyAlignment="1">
      <alignment horizontal="center" vertical="center" wrapText="1"/>
    </xf>
    <xf numFmtId="168" fontId="2" fillId="9" borderId="60" xfId="0" applyNumberFormat="1" applyFont="1" applyFill="1" applyBorder="1" applyAlignment="1">
      <alignment horizontal="center" vertical="center" wrapText="1"/>
    </xf>
    <xf numFmtId="168" fontId="2" fillId="3" borderId="61" xfId="0" applyNumberFormat="1" applyFont="1" applyFill="1" applyBorder="1" applyAlignment="1">
      <alignment horizontal="center" vertical="center" wrapText="1"/>
    </xf>
    <xf numFmtId="168" fontId="2" fillId="3" borderId="44" xfId="0" applyNumberFormat="1" applyFont="1" applyFill="1" applyBorder="1" applyAlignment="1">
      <alignment horizontal="center" vertical="center" wrapText="1"/>
    </xf>
    <xf numFmtId="168" fontId="2" fillId="9" borderId="75" xfId="0" applyNumberFormat="1" applyFont="1" applyFill="1" applyBorder="1" applyAlignment="1">
      <alignment horizontal="center" vertical="center" wrapText="1"/>
    </xf>
    <xf numFmtId="168" fontId="2" fillId="3" borderId="76" xfId="0" applyNumberFormat="1" applyFont="1" applyFill="1" applyBorder="1" applyAlignment="1">
      <alignment horizontal="center" vertical="center" wrapText="1"/>
    </xf>
    <xf numFmtId="168" fontId="2" fillId="3" borderId="75" xfId="0" applyNumberFormat="1" applyFont="1" applyFill="1" applyBorder="1" applyAlignment="1">
      <alignment horizontal="center" vertical="center" wrapText="1"/>
    </xf>
    <xf numFmtId="168" fontId="2" fillId="9" borderId="77" xfId="0" applyNumberFormat="1" applyFont="1" applyFill="1" applyBorder="1" applyAlignment="1">
      <alignment horizontal="center" vertical="center" wrapText="1"/>
    </xf>
    <xf numFmtId="168" fontId="2" fillId="9" borderId="63" xfId="0" applyNumberFormat="1" applyFont="1" applyFill="1" applyBorder="1" applyAlignment="1">
      <alignment horizontal="center" vertical="center" wrapText="1"/>
    </xf>
    <xf numFmtId="168" fontId="2" fillId="3" borderId="57" xfId="0" applyNumberFormat="1" applyFont="1" applyFill="1" applyBorder="1" applyAlignment="1">
      <alignment horizontal="center" vertical="center" wrapText="1"/>
    </xf>
    <xf numFmtId="168" fontId="2" fillId="9" borderId="57" xfId="0" applyNumberFormat="1" applyFont="1" applyFill="1" applyBorder="1" applyAlignment="1">
      <alignment horizontal="center" vertical="center" wrapText="1"/>
    </xf>
    <xf numFmtId="168" fontId="2" fillId="9" borderId="66" xfId="0" applyNumberFormat="1" applyFont="1" applyFill="1" applyBorder="1" applyAlignment="1">
      <alignment horizontal="center" vertical="center" wrapText="1"/>
    </xf>
    <xf numFmtId="168" fontId="2" fillId="3" borderId="60" xfId="0" applyNumberFormat="1" applyFont="1" applyFill="1" applyBorder="1" applyAlignment="1">
      <alignment horizontal="center" vertical="center" wrapText="1"/>
    </xf>
    <xf numFmtId="168" fontId="2" fillId="9" borderId="62" xfId="0" applyNumberFormat="1" applyFont="1" applyFill="1" applyBorder="1" applyAlignment="1">
      <alignment horizontal="center" vertical="center" wrapText="1"/>
    </xf>
    <xf numFmtId="168" fontId="2" fillId="3" borderId="89" xfId="0" applyNumberFormat="1" applyFont="1" applyFill="1" applyBorder="1" applyAlignment="1">
      <alignment horizontal="center" vertical="center" wrapText="1"/>
    </xf>
    <xf numFmtId="168" fontId="2" fillId="3" borderId="68" xfId="0" applyNumberFormat="1" applyFont="1" applyFill="1" applyBorder="1" applyAlignment="1">
      <alignment horizontal="center" vertical="center" wrapText="1"/>
    </xf>
    <xf numFmtId="0" fontId="2" fillId="0" borderId="0" xfId="0" applyFont="1" applyAlignment="1">
      <alignment horizontal="left" vertical="center" wrapText="1"/>
    </xf>
    <xf numFmtId="0" fontId="8" fillId="9" borderId="0" xfId="0" applyFont="1" applyFill="1" applyAlignment="1">
      <alignment horizontal="right" vertical="top" wrapText="1"/>
    </xf>
    <xf numFmtId="0" fontId="13" fillId="22" borderId="45" xfId="0" applyFont="1" applyFill="1" applyBorder="1" applyAlignment="1">
      <alignment horizontal="center" vertical="center" wrapText="1"/>
    </xf>
    <xf numFmtId="0" fontId="13" fillId="22" borderId="46" xfId="0" applyFont="1" applyFill="1" applyBorder="1" applyAlignment="1">
      <alignment horizontal="center" vertical="center" wrapText="1"/>
    </xf>
    <xf numFmtId="0" fontId="13" fillId="22" borderId="2" xfId="0" applyFont="1" applyFill="1" applyBorder="1" applyAlignment="1">
      <alignment horizontal="center" vertical="center" wrapText="1"/>
    </xf>
    <xf numFmtId="0" fontId="11" fillId="22" borderId="2" xfId="0" applyFont="1" applyFill="1" applyBorder="1" applyAlignment="1">
      <alignment horizontal="center" vertical="center" wrapText="1"/>
    </xf>
    <xf numFmtId="10" fontId="13" fillId="10" borderId="0" xfId="3" applyNumberFormat="1" applyFont="1" applyFill="1" applyBorder="1" applyAlignment="1" applyProtection="1">
      <alignment horizontal="center" vertical="center" wrapText="1"/>
    </xf>
    <xf numFmtId="0" fontId="13" fillId="22" borderId="51" xfId="0" applyFont="1" applyFill="1" applyBorder="1" applyAlignment="1">
      <alignment horizontal="center" vertical="center" wrapText="1"/>
    </xf>
    <xf numFmtId="0" fontId="2" fillId="0" borderId="0" xfId="0" applyFont="1" applyAlignment="1">
      <alignment horizontal="left" vertical="top" wrapText="1"/>
    </xf>
    <xf numFmtId="0" fontId="33" fillId="0" borderId="0" xfId="0" applyFont="1" applyAlignment="1">
      <alignment horizontal="left" wrapText="1"/>
    </xf>
    <xf numFmtId="0" fontId="5" fillId="0" borderId="0" xfId="0" applyFont="1" applyAlignment="1">
      <alignment horizontal="left" vertical="center"/>
    </xf>
    <xf numFmtId="0" fontId="23" fillId="22" borderId="0" xfId="0" applyFont="1" applyFill="1" applyAlignment="1">
      <alignment horizontal="left" vertical="center" wrapText="1"/>
    </xf>
    <xf numFmtId="0" fontId="35" fillId="0" borderId="0" xfId="0" applyFont="1" applyAlignment="1">
      <alignment vertical="center"/>
    </xf>
    <xf numFmtId="0" fontId="35" fillId="0" borderId="0" xfId="0" applyFont="1" applyAlignment="1">
      <alignment horizontal="left" vertical="center"/>
    </xf>
    <xf numFmtId="165" fontId="13" fillId="22" borderId="2" xfId="0" applyNumberFormat="1" applyFont="1" applyFill="1" applyBorder="1" applyAlignment="1">
      <alignment horizontal="center" vertical="center" wrapText="1"/>
    </xf>
    <xf numFmtId="165" fontId="13" fillId="0" borderId="0" xfId="0" applyNumberFormat="1" applyFont="1" applyAlignment="1">
      <alignment horizontal="center" vertical="center" wrapText="1"/>
    </xf>
    <xf numFmtId="0" fontId="13" fillId="22" borderId="43" xfId="0" applyFont="1" applyFill="1" applyBorder="1" applyAlignment="1">
      <alignment horizontal="center" vertical="center" wrapText="1"/>
    </xf>
    <xf numFmtId="0" fontId="13" fillId="22" borderId="44" xfId="0" applyFont="1" applyFill="1" applyBorder="1" applyAlignment="1">
      <alignment horizontal="center" vertical="center" wrapText="1"/>
    </xf>
    <xf numFmtId="0" fontId="13" fillId="22" borderId="53" xfId="0" applyFont="1" applyFill="1" applyBorder="1" applyAlignment="1">
      <alignment horizontal="center" vertical="center" wrapText="1"/>
    </xf>
    <xf numFmtId="0" fontId="13" fillId="22" borderId="54" xfId="0" applyFont="1" applyFill="1" applyBorder="1" applyAlignment="1">
      <alignment horizontal="center" vertical="center" wrapText="1"/>
    </xf>
    <xf numFmtId="0" fontId="37" fillId="22" borderId="0" xfId="0" applyFont="1" applyFill="1" applyAlignment="1">
      <alignment horizontal="center" wrapText="1"/>
    </xf>
    <xf numFmtId="0" fontId="5" fillId="0" borderId="0" xfId="0" applyFont="1" applyAlignment="1">
      <alignment horizontal="left" vertical="center" wrapText="1"/>
    </xf>
    <xf numFmtId="0" fontId="15" fillId="0" borderId="0" xfId="0" applyFont="1" applyAlignment="1">
      <alignment horizontal="center" wrapText="1"/>
    </xf>
    <xf numFmtId="0" fontId="14" fillId="0" borderId="0" xfId="0" applyFont="1" applyAlignment="1">
      <alignment horizontal="center" vertical="center" wrapText="1"/>
    </xf>
    <xf numFmtId="0" fontId="11" fillId="2" borderId="3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1" borderId="0" xfId="0" applyFont="1" applyFill="1" applyAlignment="1">
      <alignment horizontal="center" vertical="center" wrapText="1"/>
    </xf>
    <xf numFmtId="0" fontId="11" fillId="21" borderId="7" xfId="0" applyFont="1" applyFill="1" applyBorder="1" applyAlignment="1">
      <alignment horizontal="center" vertical="center" wrapText="1"/>
    </xf>
    <xf numFmtId="0" fontId="24" fillId="2" borderId="0" xfId="0" applyFont="1" applyFill="1" applyAlignment="1">
      <alignment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left" vertical="center" wrapText="1" indent="1"/>
    </xf>
    <xf numFmtId="0" fontId="7" fillId="0" borderId="34" xfId="0" applyFont="1" applyBorder="1" applyAlignment="1">
      <alignment horizontal="left" vertical="center"/>
    </xf>
    <xf numFmtId="0" fontId="7" fillId="0" borderId="34" xfId="0" applyFont="1" applyBorder="1" applyAlignment="1">
      <alignment vertical="center"/>
    </xf>
  </cellXfs>
  <cellStyles count="6">
    <cellStyle name="Comma" xfId="1" builtinId="3"/>
    <cellStyle name="Currency" xfId="2" builtinId="4"/>
    <cellStyle name="Hyperlink" xfId="5" builtinId="8"/>
    <cellStyle name="Normal" xfId="0" builtinId="0"/>
    <cellStyle name="Percent" xfId="3" builtinId="5"/>
    <cellStyle name="Style 1" xfId="4" xr:uid="{23BBD4C5-0F93-CD46-B2A4-60005AC3E336}"/>
  </cellStyles>
  <dxfs count="4">
    <dxf>
      <font>
        <condense val="0"/>
        <extend val="0"/>
        <color auto="1"/>
      </font>
      <fill>
        <patternFill>
          <bgColor indexed="10"/>
        </patternFill>
      </fill>
    </dxf>
    <dxf>
      <font>
        <condense val="0"/>
        <extend val="0"/>
        <color auto="1"/>
      </font>
      <fill>
        <patternFill>
          <bgColor indexed="10"/>
        </patternFill>
      </fill>
    </dxf>
    <dxf>
      <fill>
        <patternFill>
          <bgColor rgb="FFF9F1FB"/>
        </patternFill>
      </fill>
    </dxf>
    <dxf>
      <fill>
        <patternFill>
          <bgColor rgb="FFD8CBE1"/>
        </patternFill>
      </fill>
    </dxf>
  </dxfs>
  <tableStyles count="1" defaultTableStyle="TableStyleMedium2" defaultPivotStyle="PivotStyleLight16">
    <tableStyle name="PH12 Column Total" pivot="0" count="2" xr9:uid="{62EB3524-C591-9642-AA74-A6CCBD4BC716}">
      <tableStyleElement type="firstRowStripe" dxfId="3"/>
      <tableStyleElement type="secondRowStripe" dxfId="2"/>
    </tableStyle>
  </tableStyles>
  <colors>
    <mruColors>
      <color rgb="FFC1D82F"/>
      <color rgb="FFFCF2FA"/>
      <color rgb="FFF6DDF2"/>
      <color rgb="FFA25EB5"/>
      <color rgb="FFEFB5E6"/>
      <color rgb="FFF3CCEC"/>
      <color rgb="FF8E258D"/>
      <color rgb="FFEB9AE2"/>
      <color rgb="FFF1BEEB"/>
      <color rgb="FFF8E1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6</xdr:col>
      <xdr:colOff>110855</xdr:colOff>
      <xdr:row>1</xdr:row>
      <xdr:rowOff>131239</xdr:rowOff>
    </xdr:from>
    <xdr:to>
      <xdr:col>11</xdr:col>
      <xdr:colOff>12700</xdr:colOff>
      <xdr:row>1</xdr:row>
      <xdr:rowOff>1385011</xdr:rowOff>
    </xdr:to>
    <xdr:grpSp>
      <xdr:nvGrpSpPr>
        <xdr:cNvPr id="5" name="Group 4">
          <a:extLst>
            <a:ext uri="{FF2B5EF4-FFF2-40B4-BE49-F238E27FC236}">
              <a16:creationId xmlns:a16="http://schemas.microsoft.com/office/drawing/2014/main" id="{8BE5B32E-C832-2680-9DF2-4FBED1B12AE2}"/>
            </a:ext>
          </a:extLst>
        </xdr:cNvPr>
        <xdr:cNvGrpSpPr/>
      </xdr:nvGrpSpPr>
      <xdr:grpSpPr>
        <a:xfrm>
          <a:off x="7238730" y="718614"/>
          <a:ext cx="4076970" cy="1253772"/>
          <a:chOff x="7238730" y="718614"/>
          <a:chExt cx="4076970" cy="1253772"/>
        </a:xfrm>
      </xdr:grpSpPr>
      <xdr:sp macro="" textlink="">
        <xdr:nvSpPr>
          <xdr:cNvPr id="12" name="TextBox 11">
            <a:extLst>
              <a:ext uri="{FF2B5EF4-FFF2-40B4-BE49-F238E27FC236}">
                <a16:creationId xmlns:a16="http://schemas.microsoft.com/office/drawing/2014/main" id="{ED2368E9-82C6-7232-1D88-EC2DABC3F7CC}"/>
              </a:ext>
            </a:extLst>
          </xdr:cNvPr>
          <xdr:cNvSpPr txBox="1"/>
        </xdr:nvSpPr>
        <xdr:spPr>
          <a:xfrm>
            <a:off x="8123075" y="718614"/>
            <a:ext cx="3192625" cy="1253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600" b="1">
                <a:solidFill>
                  <a:srgbClr val="C1D82F"/>
                </a:solidFill>
                <a:latin typeface="Arial" panose="020B0604020202020204" pitchFamily="34" charset="0"/>
                <a:cs typeface="Arial" panose="020B0604020202020204" pitchFamily="34" charset="0"/>
              </a:rPr>
              <a:t>91% of </a:t>
            </a:r>
            <a:r>
              <a:rPr lang="en-US" sz="1600" b="1" baseline="0">
                <a:solidFill>
                  <a:srgbClr val="C1D82F"/>
                </a:solidFill>
                <a:latin typeface="Arial" panose="020B0604020202020204" pitchFamily="34" charset="0"/>
                <a:cs typeface="Arial" panose="020B0604020202020204" pitchFamily="34" charset="0"/>
              </a:rPr>
              <a:t>Patients </a:t>
            </a:r>
            <a:r>
              <a:rPr lang="en-US" sz="1100" baseline="0">
                <a:solidFill>
                  <a:schemeClr val="bg1"/>
                </a:solidFill>
                <a:latin typeface="Arial" panose="020B0604020202020204" pitchFamily="34" charset="0"/>
                <a:cs typeface="Arial" panose="020B0604020202020204" pitchFamily="34" charset="0"/>
              </a:rPr>
              <a:t>experienced faster return to normal feeding</a:t>
            </a:r>
            <a:r>
              <a:rPr lang="en-US" sz="1100" baseline="30000">
                <a:solidFill>
                  <a:schemeClr val="bg1"/>
                </a:solidFill>
                <a:latin typeface="Arial" panose="020B0604020202020204" pitchFamily="34" charset="0"/>
                <a:cs typeface="Arial" panose="020B0604020202020204" pitchFamily="34" charset="0"/>
              </a:rPr>
              <a:t>1</a:t>
            </a:r>
            <a:r>
              <a:rPr lang="en-US" sz="1100" baseline="0">
                <a:solidFill>
                  <a:schemeClr val="bg1"/>
                </a:solidFill>
                <a:latin typeface="Arial" panose="020B0604020202020204" pitchFamily="34" charset="0"/>
                <a:cs typeface="Arial" panose="020B0604020202020204" pitchFamily="34" charset="0"/>
              </a:rPr>
              <a:t> with </a:t>
            </a:r>
            <a:r>
              <a:rPr lang="en-US" sz="1100" b="1" baseline="0">
                <a:solidFill>
                  <a:srgbClr val="C1D82F"/>
                </a:solidFill>
                <a:latin typeface="Arial" panose="020B0604020202020204" pitchFamily="34" charset="0"/>
                <a:cs typeface="Arial" panose="020B0604020202020204" pitchFamily="34" charset="0"/>
              </a:rPr>
              <a:t>88% of pet owners </a:t>
            </a:r>
            <a:r>
              <a:rPr lang="en-US" sz="1100" b="0" baseline="0">
                <a:solidFill>
                  <a:schemeClr val="bg1"/>
                </a:solidFill>
                <a:latin typeface="Arial" panose="020B0604020202020204" pitchFamily="34" charset="0"/>
                <a:cs typeface="Arial" panose="020B0604020202020204" pitchFamily="34" charset="0"/>
              </a:rPr>
              <a:t>having a positive reaction to their pets' returning to normal feeding within 24 hours</a:t>
            </a:r>
            <a:r>
              <a:rPr lang="en-US" sz="1100" b="0" baseline="30000">
                <a:solidFill>
                  <a:schemeClr val="bg1"/>
                </a:solidFill>
                <a:latin typeface="Arial" panose="020B0604020202020204" pitchFamily="34" charset="0"/>
                <a:cs typeface="Arial" panose="020B0604020202020204" pitchFamily="34" charset="0"/>
              </a:rPr>
              <a:t>2</a:t>
            </a:r>
            <a:endParaRPr lang="en-US" sz="1100">
              <a:solidFill>
                <a:schemeClr val="bg1"/>
              </a:solidFill>
              <a:latin typeface="Arial" panose="020B0604020202020204" pitchFamily="34" charset="0"/>
              <a:cs typeface="Arial" panose="020B0604020202020204" pitchFamily="34" charset="0"/>
            </a:endParaRPr>
          </a:p>
        </xdr:txBody>
      </xdr:sp>
      <xdr:pic>
        <xdr:nvPicPr>
          <xdr:cNvPr id="13" name="Graphic 12" descr="Dog Food Bowl outline">
            <a:extLst>
              <a:ext uri="{FF2B5EF4-FFF2-40B4-BE49-F238E27FC236}">
                <a16:creationId xmlns:a16="http://schemas.microsoft.com/office/drawing/2014/main" id="{FAF6AE7D-0210-0982-CA1A-D0B559EA11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7238730" y="965880"/>
            <a:ext cx="757114" cy="755703"/>
          </a:xfrm>
          <a:prstGeom prst="rect">
            <a:avLst/>
          </a:prstGeom>
        </xdr:spPr>
      </xdr:pic>
    </xdr:grpSp>
    <xdr:clientData/>
  </xdr:twoCellAnchor>
  <xdr:twoCellAnchor>
    <xdr:from>
      <xdr:col>0</xdr:col>
      <xdr:colOff>167408</xdr:colOff>
      <xdr:row>0</xdr:row>
      <xdr:rowOff>259772</xdr:rowOff>
    </xdr:from>
    <xdr:to>
      <xdr:col>0</xdr:col>
      <xdr:colOff>2483556</xdr:colOff>
      <xdr:row>1</xdr:row>
      <xdr:rowOff>1207782</xdr:rowOff>
    </xdr:to>
    <xdr:grpSp>
      <xdr:nvGrpSpPr>
        <xdr:cNvPr id="17" name="Group 16">
          <a:extLst>
            <a:ext uri="{FF2B5EF4-FFF2-40B4-BE49-F238E27FC236}">
              <a16:creationId xmlns:a16="http://schemas.microsoft.com/office/drawing/2014/main" id="{AC131025-DC47-4206-5A30-62715E23AE9F}"/>
            </a:ext>
          </a:extLst>
        </xdr:cNvPr>
        <xdr:cNvGrpSpPr/>
      </xdr:nvGrpSpPr>
      <xdr:grpSpPr>
        <a:xfrm>
          <a:off x="167408" y="259772"/>
          <a:ext cx="2316148" cy="1535385"/>
          <a:chOff x="167408" y="259772"/>
          <a:chExt cx="2316148" cy="1531918"/>
        </a:xfrm>
      </xdr:grpSpPr>
      <xdr:sp macro="" textlink="">
        <xdr:nvSpPr>
          <xdr:cNvPr id="3" name="Oval 2">
            <a:extLst>
              <a:ext uri="{FF2B5EF4-FFF2-40B4-BE49-F238E27FC236}">
                <a16:creationId xmlns:a16="http://schemas.microsoft.com/office/drawing/2014/main" id="{94C422C5-E154-49B0-FEC6-6127CDE8C96A}"/>
              </a:ext>
            </a:extLst>
          </xdr:cNvPr>
          <xdr:cNvSpPr/>
        </xdr:nvSpPr>
        <xdr:spPr>
          <a:xfrm>
            <a:off x="167408" y="259772"/>
            <a:ext cx="2316148" cy="1531918"/>
          </a:xfrm>
          <a:prstGeom prst="ellipse">
            <a:avLst/>
          </a:prstGeom>
          <a:solidFill>
            <a:schemeClr val="bg1"/>
          </a:solid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379461" y="535934"/>
            <a:ext cx="1775432" cy="1009739"/>
          </a:xfrm>
          <a:prstGeom prst="rect">
            <a:avLst/>
          </a:prstGeom>
          <a:noFill/>
          <a:effectLst/>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165100</xdr:colOff>
      <xdr:row>4</xdr:row>
      <xdr:rowOff>25400</xdr:rowOff>
    </xdr:from>
    <xdr:to>
      <xdr:col>3</xdr:col>
      <xdr:colOff>0</xdr:colOff>
      <xdr:row>7</xdr:row>
      <xdr:rowOff>50800</xdr:rowOff>
    </xdr:to>
    <xdr:sp macro="" textlink="">
      <xdr:nvSpPr>
        <xdr:cNvPr id="2" name="Rectangle 1">
          <a:extLst>
            <a:ext uri="{FF2B5EF4-FFF2-40B4-BE49-F238E27FC236}">
              <a16:creationId xmlns:a16="http://schemas.microsoft.com/office/drawing/2014/main" id="{6D2BA0C8-A198-CA45-800B-1547D969EE5C}"/>
            </a:ext>
          </a:extLst>
        </xdr:cNvPr>
        <xdr:cNvSpPr/>
      </xdr:nvSpPr>
      <xdr:spPr>
        <a:xfrm>
          <a:off x="165100" y="2781300"/>
          <a:ext cx="4648200" cy="1079500"/>
        </a:xfrm>
        <a:prstGeom prst="rect">
          <a:avLst/>
        </a:prstGeom>
        <a:solidFill>
          <a:srgbClr val="C1D82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a:solidFill>
                <a:sysClr val="windowText" lastClr="000000"/>
              </a:solidFill>
            </a:rPr>
            <a:t>Instructions:</a:t>
          </a:r>
        </a:p>
        <a:p>
          <a:pPr algn="l"/>
          <a:r>
            <a:rPr lang="en-US" sz="1400" b="0">
              <a:solidFill>
                <a:sysClr val="windowText" lastClr="000000"/>
              </a:solidFill>
            </a:rPr>
            <a:t>- Fill</a:t>
          </a:r>
          <a:r>
            <a:rPr lang="en-US" sz="1400" b="0" baseline="0">
              <a:solidFill>
                <a:sysClr val="windowText" lastClr="000000"/>
              </a:solidFill>
            </a:rPr>
            <a:t> in the green cells with your practice-specific inputs</a:t>
          </a:r>
        </a:p>
        <a:p>
          <a:pPr algn="l"/>
          <a:r>
            <a:rPr lang="en-US" sz="1400" b="0" baseline="0">
              <a:solidFill>
                <a:sysClr val="windowText" lastClr="000000"/>
              </a:solidFill>
            </a:rPr>
            <a:t>- Complete Markup </a:t>
          </a:r>
          <a:r>
            <a:rPr lang="en-US" sz="1400" b="1" baseline="0">
              <a:solidFill>
                <a:sysClr val="windowText" lastClr="000000"/>
              </a:solidFill>
            </a:rPr>
            <a:t>OR</a:t>
          </a:r>
          <a:r>
            <a:rPr lang="en-US" sz="1400" b="0" baseline="0">
              <a:solidFill>
                <a:sysClr val="windowText" lastClr="000000"/>
              </a:solidFill>
            </a:rPr>
            <a:t> Margin Model below, not both</a:t>
          </a:r>
          <a:endParaRPr lang="en-US" sz="1400" b="0">
            <a:solidFill>
              <a:sysClr val="windowText" lastClr="000000"/>
            </a:solidFill>
          </a:endParaRPr>
        </a:p>
      </xdr:txBody>
    </xdr:sp>
    <xdr:clientData/>
  </xdr:twoCellAnchor>
  <xdr:twoCellAnchor>
    <xdr:from>
      <xdr:col>16</xdr:col>
      <xdr:colOff>797017</xdr:colOff>
      <xdr:row>1</xdr:row>
      <xdr:rowOff>276579</xdr:rowOff>
    </xdr:from>
    <xdr:to>
      <xdr:col>16</xdr:col>
      <xdr:colOff>797017</xdr:colOff>
      <xdr:row>1</xdr:row>
      <xdr:rowOff>1236134</xdr:rowOff>
    </xdr:to>
    <xdr:cxnSp macro="">
      <xdr:nvCxnSpPr>
        <xdr:cNvPr id="6" name="Straight Connector 5">
          <a:extLst>
            <a:ext uri="{FF2B5EF4-FFF2-40B4-BE49-F238E27FC236}">
              <a16:creationId xmlns:a16="http://schemas.microsoft.com/office/drawing/2014/main" id="{4B6160A5-AB29-38B6-61C5-2FC99BC3ED6D}"/>
            </a:ext>
          </a:extLst>
        </xdr:cNvPr>
        <xdr:cNvCxnSpPr/>
      </xdr:nvCxnSpPr>
      <xdr:spPr>
        <a:xfrm>
          <a:off x="14941642" y="863954"/>
          <a:ext cx="0" cy="959555"/>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454366</xdr:colOff>
      <xdr:row>1</xdr:row>
      <xdr:rowOff>292964</xdr:rowOff>
    </xdr:from>
    <xdr:to>
      <xdr:col>16</xdr:col>
      <xdr:colOff>576184</xdr:colOff>
      <xdr:row>1</xdr:row>
      <xdr:rowOff>1223287</xdr:rowOff>
    </xdr:to>
    <xdr:grpSp>
      <xdr:nvGrpSpPr>
        <xdr:cNvPr id="9" name="Group 8">
          <a:extLst>
            <a:ext uri="{FF2B5EF4-FFF2-40B4-BE49-F238E27FC236}">
              <a16:creationId xmlns:a16="http://schemas.microsoft.com/office/drawing/2014/main" id="{9F19F485-0BA7-6A73-BFA7-EC95E9591375}"/>
            </a:ext>
          </a:extLst>
        </xdr:cNvPr>
        <xdr:cNvGrpSpPr/>
      </xdr:nvGrpSpPr>
      <xdr:grpSpPr>
        <a:xfrm>
          <a:off x="11757366" y="880339"/>
          <a:ext cx="2963443" cy="930323"/>
          <a:chOff x="11781941" y="880339"/>
          <a:chExt cx="2963443" cy="930323"/>
        </a:xfrm>
      </xdr:grpSpPr>
      <xdr:sp macro="" textlink="">
        <xdr:nvSpPr>
          <xdr:cNvPr id="8" name="TextBox 7">
            <a:extLst>
              <a:ext uri="{FF2B5EF4-FFF2-40B4-BE49-F238E27FC236}">
                <a16:creationId xmlns:a16="http://schemas.microsoft.com/office/drawing/2014/main" id="{BE0C34B0-24FB-14E5-3021-D6D090D514CC}"/>
              </a:ext>
            </a:extLst>
          </xdr:cNvPr>
          <xdr:cNvSpPr txBox="1"/>
        </xdr:nvSpPr>
        <xdr:spPr>
          <a:xfrm>
            <a:off x="12588675" y="880339"/>
            <a:ext cx="2156709" cy="930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600" b="1">
                <a:solidFill>
                  <a:srgbClr val="C1D82F"/>
                </a:solidFill>
                <a:latin typeface="Arial" panose="020B0604020202020204" pitchFamily="34" charset="0"/>
                <a:cs typeface="Arial" panose="020B0604020202020204" pitchFamily="34" charset="0"/>
              </a:rPr>
              <a:t>99% of Dog Owners</a:t>
            </a:r>
            <a:endParaRPr lang="en-US" sz="1600" b="1" baseline="0">
              <a:solidFill>
                <a:srgbClr val="C1D82F"/>
              </a:solidFill>
              <a:latin typeface="Arial" panose="020B0604020202020204" pitchFamily="34" charset="0"/>
              <a:cs typeface="Arial" panose="020B0604020202020204" pitchFamily="34" charset="0"/>
            </a:endParaRPr>
          </a:p>
          <a:p>
            <a:r>
              <a:rPr lang="en-US" sz="1100" baseline="0">
                <a:solidFill>
                  <a:schemeClr val="bg1"/>
                </a:solidFill>
                <a:latin typeface="Arial" panose="020B0604020202020204" pitchFamily="34" charset="0"/>
                <a:cs typeface="Arial" panose="020B0604020202020204" pitchFamily="34" charset="0"/>
              </a:rPr>
              <a:t>would pay for a preoperative antiemetic</a:t>
            </a:r>
            <a:r>
              <a:rPr lang="en-US" sz="1100" baseline="30000">
                <a:solidFill>
                  <a:schemeClr val="bg1"/>
                </a:solidFill>
                <a:latin typeface="Arial" panose="020B0604020202020204" pitchFamily="34" charset="0"/>
                <a:cs typeface="Arial" panose="020B0604020202020204" pitchFamily="34" charset="0"/>
              </a:rPr>
              <a:t>3</a:t>
            </a:r>
            <a:endParaRPr lang="en-US" sz="1100">
              <a:solidFill>
                <a:schemeClr val="bg1"/>
              </a:solidFill>
              <a:latin typeface="Arial" panose="020B0604020202020204" pitchFamily="34" charset="0"/>
              <a:cs typeface="Arial" panose="020B0604020202020204" pitchFamily="34" charset="0"/>
            </a:endParaRPr>
          </a:p>
        </xdr:txBody>
      </xdr:sp>
      <xdr:pic>
        <xdr:nvPicPr>
          <xdr:cNvPr id="14" name="Graphic 13" descr="Needle outline">
            <a:extLst>
              <a:ext uri="{FF2B5EF4-FFF2-40B4-BE49-F238E27FC236}">
                <a16:creationId xmlns:a16="http://schemas.microsoft.com/office/drawing/2014/main" id="{157B9130-4429-A3DC-E280-026E50DE49F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a:stretch/>
        </xdr:blipFill>
        <xdr:spPr>
          <a:xfrm>
            <a:off x="11781941" y="965880"/>
            <a:ext cx="739828" cy="755703"/>
          </a:xfrm>
          <a:prstGeom prst="rect">
            <a:avLst/>
          </a:prstGeom>
        </xdr:spPr>
      </xdr:pic>
    </xdr:grpSp>
    <xdr:clientData/>
  </xdr:twoCellAnchor>
  <xdr:twoCellAnchor>
    <xdr:from>
      <xdr:col>11</xdr:col>
      <xdr:colOff>217658</xdr:colOff>
      <xdr:row>1</xdr:row>
      <xdr:rowOff>276579</xdr:rowOff>
    </xdr:from>
    <xdr:to>
      <xdr:col>11</xdr:col>
      <xdr:colOff>217658</xdr:colOff>
      <xdr:row>1</xdr:row>
      <xdr:rowOff>1236134</xdr:rowOff>
    </xdr:to>
    <xdr:cxnSp macro="">
      <xdr:nvCxnSpPr>
        <xdr:cNvPr id="4" name="Straight Connector 3">
          <a:extLst>
            <a:ext uri="{FF2B5EF4-FFF2-40B4-BE49-F238E27FC236}">
              <a16:creationId xmlns:a16="http://schemas.microsoft.com/office/drawing/2014/main" id="{84D741FD-0C6A-9A3D-123D-A1DFD6F0F1B2}"/>
            </a:ext>
          </a:extLst>
        </xdr:cNvPr>
        <xdr:cNvCxnSpPr/>
      </xdr:nvCxnSpPr>
      <xdr:spPr>
        <a:xfrm>
          <a:off x="11520658" y="863954"/>
          <a:ext cx="0" cy="959555"/>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208226</xdr:colOff>
      <xdr:row>1</xdr:row>
      <xdr:rowOff>223132</xdr:rowOff>
    </xdr:from>
    <xdr:to>
      <xdr:col>21</xdr:col>
      <xdr:colOff>151088</xdr:colOff>
      <xdr:row>1</xdr:row>
      <xdr:rowOff>1293119</xdr:rowOff>
    </xdr:to>
    <xdr:grpSp>
      <xdr:nvGrpSpPr>
        <xdr:cNvPr id="10" name="Group 9">
          <a:extLst>
            <a:ext uri="{FF2B5EF4-FFF2-40B4-BE49-F238E27FC236}">
              <a16:creationId xmlns:a16="http://schemas.microsoft.com/office/drawing/2014/main" id="{DD8EA4D3-D957-9D83-C790-3572B28B4A41}"/>
            </a:ext>
          </a:extLst>
        </xdr:cNvPr>
        <xdr:cNvGrpSpPr/>
      </xdr:nvGrpSpPr>
      <xdr:grpSpPr>
        <a:xfrm>
          <a:off x="15162476" y="810507"/>
          <a:ext cx="3181362" cy="1069987"/>
          <a:chOff x="15162476" y="810507"/>
          <a:chExt cx="3181362" cy="1069987"/>
        </a:xfrm>
      </xdr:grpSpPr>
      <xdr:sp macro="" textlink="">
        <xdr:nvSpPr>
          <xdr:cNvPr id="15" name="TextBox 14">
            <a:extLst>
              <a:ext uri="{FF2B5EF4-FFF2-40B4-BE49-F238E27FC236}">
                <a16:creationId xmlns:a16="http://schemas.microsoft.com/office/drawing/2014/main" id="{CD7628DE-F7EF-55ED-FF5D-74FE07507A87}"/>
              </a:ext>
            </a:extLst>
          </xdr:cNvPr>
          <xdr:cNvSpPr txBox="1"/>
        </xdr:nvSpPr>
        <xdr:spPr>
          <a:xfrm>
            <a:off x="16027065" y="810507"/>
            <a:ext cx="2316773" cy="1069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600" b="1">
                <a:solidFill>
                  <a:srgbClr val="C1D82F"/>
                </a:solidFill>
                <a:latin typeface="Arial" panose="020B0604020202020204" pitchFamily="34" charset="0"/>
                <a:cs typeface="Arial" panose="020B0604020202020204" pitchFamily="34" charset="0"/>
              </a:rPr>
              <a:t>$74 </a:t>
            </a:r>
            <a:r>
              <a:rPr lang="en-US" sz="1100" baseline="0">
                <a:solidFill>
                  <a:schemeClr val="bg1"/>
                </a:solidFill>
                <a:latin typeface="Arial" panose="020B0604020202020204" pitchFamily="34" charset="0"/>
                <a:cs typeface="Arial" panose="020B0604020202020204" pitchFamily="34" charset="0"/>
              </a:rPr>
              <a:t>is how much, on average, dog owners surveyed were </a:t>
            </a:r>
            <a:r>
              <a:rPr lang="en-US" sz="1100" b="0" baseline="0">
                <a:solidFill>
                  <a:schemeClr val="bg1"/>
                </a:solidFill>
                <a:latin typeface="Arial" panose="020B0604020202020204" pitchFamily="34" charset="0"/>
                <a:cs typeface="Arial" panose="020B0604020202020204" pitchFamily="34" charset="0"/>
              </a:rPr>
              <a:t>willing to pay</a:t>
            </a:r>
            <a:r>
              <a:rPr lang="en-US" sz="1100" b="1" baseline="0">
                <a:solidFill>
                  <a:schemeClr val="bg1"/>
                </a:solidFill>
                <a:latin typeface="Arial" panose="020B0604020202020204" pitchFamily="34" charset="0"/>
                <a:cs typeface="Arial" panose="020B0604020202020204" pitchFamily="34" charset="0"/>
              </a:rPr>
              <a:t> </a:t>
            </a:r>
            <a:r>
              <a:rPr lang="en-US" sz="1100" b="0" baseline="0">
                <a:solidFill>
                  <a:schemeClr val="bg1"/>
                </a:solidFill>
                <a:latin typeface="Arial" panose="020B0604020202020204" pitchFamily="34" charset="0"/>
                <a:cs typeface="Arial" panose="020B0604020202020204" pitchFamily="34" charset="0"/>
              </a:rPr>
              <a:t>for this treatment</a:t>
            </a:r>
            <a:r>
              <a:rPr lang="en-US" sz="1100" b="0" baseline="30000">
                <a:solidFill>
                  <a:schemeClr val="bg1"/>
                </a:solidFill>
                <a:latin typeface="Arial" panose="020B0604020202020204" pitchFamily="34" charset="0"/>
                <a:cs typeface="Arial" panose="020B0604020202020204" pitchFamily="34" charset="0"/>
              </a:rPr>
              <a:t>4</a:t>
            </a:r>
            <a:endParaRPr lang="en-US" sz="1100">
              <a:solidFill>
                <a:schemeClr val="bg1"/>
              </a:solidFill>
              <a:latin typeface="Arial" panose="020B0604020202020204" pitchFamily="34" charset="0"/>
              <a:cs typeface="Arial" panose="020B0604020202020204" pitchFamily="34" charset="0"/>
            </a:endParaRPr>
          </a:p>
        </xdr:txBody>
      </xdr:sp>
      <xdr:pic>
        <xdr:nvPicPr>
          <xdr:cNvPr id="16" name="Graphic 15" descr="Money outline">
            <a:extLst>
              <a:ext uri="{FF2B5EF4-FFF2-40B4-BE49-F238E27FC236}">
                <a16:creationId xmlns:a16="http://schemas.microsoft.com/office/drawing/2014/main" id="{536CED13-3409-336E-4D74-BDBE4DABAC8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5162476" y="965880"/>
            <a:ext cx="755473" cy="75570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477309</xdr:colOff>
      <xdr:row>0</xdr:row>
      <xdr:rowOff>456144</xdr:rowOff>
    </xdr:from>
    <xdr:to>
      <xdr:col>6</xdr:col>
      <xdr:colOff>477309</xdr:colOff>
      <xdr:row>0</xdr:row>
      <xdr:rowOff>1228727</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7845705" y="456144"/>
          <a:ext cx="0" cy="772583"/>
        </a:xfrm>
        <a:prstGeom prst="line">
          <a:avLst/>
        </a:prstGeom>
        <a:ln>
          <a:solidFill>
            <a:schemeClr val="bg1"/>
          </a:solidFill>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5</xdr:col>
      <xdr:colOff>367665</xdr:colOff>
      <xdr:row>0</xdr:row>
      <xdr:rowOff>445560</xdr:rowOff>
    </xdr:from>
    <xdr:to>
      <xdr:col>6</xdr:col>
      <xdr:colOff>251604</xdr:colOff>
      <xdr:row>0</xdr:row>
      <xdr:rowOff>1228727</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9363" y="445560"/>
          <a:ext cx="710637" cy="783167"/>
        </a:xfrm>
        <a:prstGeom prst="rect">
          <a:avLst/>
        </a:prstGeom>
      </xdr:spPr>
    </xdr:pic>
    <xdr:clientData/>
  </xdr:twoCellAnchor>
  <xdr:twoCellAnchor editAs="oneCell">
    <xdr:from>
      <xdr:col>12</xdr:col>
      <xdr:colOff>642652</xdr:colOff>
      <xdr:row>0</xdr:row>
      <xdr:rowOff>0</xdr:rowOff>
    </xdr:from>
    <xdr:to>
      <xdr:col>16</xdr:col>
      <xdr:colOff>30727</xdr:colOff>
      <xdr:row>1</xdr:row>
      <xdr:rowOff>14848</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03077" y="0"/>
          <a:ext cx="2299490" cy="16412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oetisus.com/content/_assets/docs/Petcare/Zoetis-Cerenia-Injectable-Marketing-Package-Insert.pdf" TargetMode="External"/><Relationship Id="rId1" Type="http://schemas.openxmlformats.org/officeDocument/2006/relationships/hyperlink" Target="https://www.zoetisus.com/products/dogs/convenia/assets/pdf/Convenia_PI.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3605C-1875-5547-81A7-46983E1A1034}">
  <sheetPr codeName="Sheet1">
    <pageSetUpPr fitToPage="1"/>
  </sheetPr>
  <dimension ref="A1:X82"/>
  <sheetViews>
    <sheetView showGridLines="0" tabSelected="1" topLeftCell="A50" zoomScale="80" zoomScaleNormal="80" workbookViewId="0">
      <selection activeCell="J24" sqref="J24"/>
    </sheetView>
  </sheetViews>
  <sheetFormatPr baseColWidth="10" defaultColWidth="8.83203125" defaultRowHeight="14"/>
  <cols>
    <col min="1" max="1" width="34.1640625" style="1" customWidth="1"/>
    <col min="2" max="2" width="18.5" style="2" customWidth="1"/>
    <col min="3" max="3" width="14.83203125" style="2" customWidth="1"/>
    <col min="4" max="4" width="2.5" style="1" customWidth="1"/>
    <col min="5" max="5" width="12.1640625" style="1" customWidth="1"/>
    <col min="6" max="6" width="11.5" style="1" customWidth="1"/>
    <col min="7" max="7" width="12.33203125" style="46" customWidth="1"/>
    <col min="8" max="8" width="10.6640625" style="1" customWidth="1"/>
    <col min="9" max="12" width="10.6640625" style="46" customWidth="1"/>
    <col min="13" max="13" width="10.6640625" style="46" hidden="1" customWidth="1"/>
    <col min="14" max="14" width="2.5" style="132" customWidth="1"/>
    <col min="15" max="15" width="12.1640625" style="2" customWidth="1"/>
    <col min="16" max="16" width="12" style="2" customWidth="1"/>
    <col min="17" max="22" width="10.6640625" style="2" customWidth="1"/>
    <col min="23" max="23" width="10.6640625" style="2" hidden="1" customWidth="1"/>
    <col min="24" max="24" width="4" style="1" customWidth="1"/>
    <col min="25" max="16384" width="8.83203125" style="1"/>
  </cols>
  <sheetData>
    <row r="1" spans="1:24" ht="46" customHeight="1">
      <c r="A1" s="180"/>
      <c r="B1" s="289" t="s">
        <v>65</v>
      </c>
      <c r="C1" s="289"/>
      <c r="D1" s="289"/>
      <c r="E1" s="289"/>
      <c r="F1" s="289"/>
      <c r="G1" s="289"/>
      <c r="H1" s="298" t="s">
        <v>62</v>
      </c>
      <c r="I1" s="298"/>
      <c r="J1" s="298"/>
      <c r="K1" s="298"/>
      <c r="L1" s="298"/>
      <c r="M1" s="298"/>
      <c r="N1" s="298"/>
      <c r="O1" s="298"/>
      <c r="P1" s="298"/>
      <c r="Q1" s="298"/>
      <c r="R1" s="298"/>
      <c r="S1" s="298"/>
      <c r="T1" s="298"/>
      <c r="U1" s="181"/>
      <c r="V1" s="181"/>
      <c r="W1" s="182"/>
    </row>
    <row r="2" spans="1:24" s="11" customFormat="1" ht="118" customHeight="1">
      <c r="A2" s="180"/>
      <c r="B2" s="289"/>
      <c r="C2" s="289"/>
      <c r="D2" s="289"/>
      <c r="E2" s="289"/>
      <c r="F2" s="289"/>
      <c r="G2" s="289"/>
      <c r="H2" s="183"/>
      <c r="I2" s="183"/>
      <c r="J2" s="183"/>
      <c r="K2" s="183"/>
      <c r="L2" s="183"/>
      <c r="M2" s="183"/>
      <c r="N2" s="183"/>
      <c r="O2" s="183"/>
      <c r="P2" s="184"/>
      <c r="Q2" s="183"/>
      <c r="R2" s="183"/>
      <c r="S2" s="183"/>
      <c r="T2" s="183"/>
      <c r="U2" s="183"/>
      <c r="V2" s="184"/>
      <c r="W2" s="184"/>
      <c r="X2" s="138"/>
    </row>
    <row r="3" spans="1:24" customFormat="1" ht="22" customHeight="1">
      <c r="A3" s="164"/>
      <c r="B3" s="164"/>
      <c r="C3" s="164"/>
      <c r="D3" s="164"/>
      <c r="E3" s="164"/>
      <c r="F3" s="256"/>
      <c r="G3" s="164"/>
      <c r="H3" s="164"/>
      <c r="I3" s="164"/>
      <c r="J3" s="164"/>
      <c r="K3" s="164"/>
      <c r="L3" s="164"/>
      <c r="M3" s="164"/>
      <c r="N3" s="164"/>
      <c r="O3" s="164"/>
      <c r="P3" s="256"/>
      <c r="Q3" s="164"/>
      <c r="R3" s="164"/>
      <c r="S3" s="164"/>
      <c r="T3" s="164"/>
      <c r="U3" s="164"/>
      <c r="V3" s="164"/>
      <c r="W3" s="164"/>
      <c r="X3" s="109"/>
    </row>
    <row r="4" spans="1:24" s="12" customFormat="1" ht="21" thickBot="1">
      <c r="A4" s="164"/>
      <c r="B4" s="164"/>
      <c r="C4" s="164"/>
      <c r="D4" s="164"/>
      <c r="E4" s="291" t="s">
        <v>0</v>
      </c>
      <c r="F4" s="291"/>
      <c r="G4" s="291"/>
      <c r="H4" s="291"/>
      <c r="I4" s="291"/>
      <c r="J4" s="291"/>
      <c r="K4" s="291"/>
      <c r="L4" s="176"/>
      <c r="M4" s="176"/>
      <c r="N4" s="177"/>
      <c r="O4" s="290" t="s">
        <v>1</v>
      </c>
      <c r="P4" s="290"/>
      <c r="Q4" s="290"/>
      <c r="R4" s="290"/>
      <c r="S4" s="290"/>
      <c r="T4" s="290"/>
      <c r="U4" s="290"/>
      <c r="V4" s="178"/>
      <c r="W4" s="168"/>
      <c r="X4" s="110"/>
    </row>
    <row r="5" spans="1:24" s="9" customFormat="1" ht="41" customHeight="1" thickBot="1">
      <c r="A5" s="164"/>
      <c r="B5" s="164"/>
      <c r="C5" s="164"/>
      <c r="D5" s="164"/>
      <c r="E5" s="185" t="s">
        <v>2</v>
      </c>
      <c r="F5" s="185" t="s">
        <v>3</v>
      </c>
      <c r="G5" s="186" t="s">
        <v>4</v>
      </c>
      <c r="H5" s="186" t="s">
        <v>63</v>
      </c>
      <c r="I5" s="186" t="s">
        <v>5</v>
      </c>
      <c r="J5" s="186" t="s">
        <v>6</v>
      </c>
      <c r="K5" s="187" t="s">
        <v>7</v>
      </c>
      <c r="L5" s="187" t="s">
        <v>8</v>
      </c>
      <c r="M5" s="187" t="s">
        <v>9</v>
      </c>
      <c r="N5" s="169"/>
      <c r="O5" s="185" t="s">
        <v>2</v>
      </c>
      <c r="P5" s="185" t="s">
        <v>3</v>
      </c>
      <c r="Q5" s="186" t="s">
        <v>4</v>
      </c>
      <c r="R5" s="186" t="s">
        <v>63</v>
      </c>
      <c r="S5" s="188" t="s">
        <v>5</v>
      </c>
      <c r="T5" s="186" t="s">
        <v>6</v>
      </c>
      <c r="U5" s="187" t="s">
        <v>7</v>
      </c>
      <c r="V5" s="187" t="s">
        <v>8</v>
      </c>
      <c r="W5" s="187" t="s">
        <v>9</v>
      </c>
    </row>
    <row r="6" spans="1:24" s="9" customFormat="1" ht="21" customHeight="1">
      <c r="A6" s="164"/>
      <c r="B6" s="164"/>
      <c r="C6" s="164"/>
      <c r="D6" s="164"/>
      <c r="E6" s="227">
        <v>1</v>
      </c>
      <c r="F6" s="261">
        <f>$B$14*E6</f>
        <v>4.5351473922902494E-2</v>
      </c>
      <c r="G6" s="136">
        <f>$F6*$C$13</f>
        <v>0.47800453514739233</v>
      </c>
      <c r="H6" s="137">
        <f t="shared" ref="H6:H15" si="0">IF(AND(Profit&gt;0, OR(Markup&gt;0)),"ENTER MARKUP OR MARGIN, NOT BOTH",IF(AND(Profit&gt;0,Markup=0),Profit,IF(AND(Profit=0,OR(Markup&gt;0)),SUM(($G6*Markup)),IF(AND(Profit=0,Markup=0),0))))</f>
        <v>0</v>
      </c>
      <c r="I6" s="137">
        <f>IF($B$20=0,0,($B$20*K6))</f>
        <v>0</v>
      </c>
      <c r="J6" s="141">
        <f t="shared" ref="J6:J15" si="1">Injection</f>
        <v>0</v>
      </c>
      <c r="K6" s="193">
        <f t="shared" ref="K6:K15" si="2">SUM(G6+H6+J6)</f>
        <v>0.47800453514739233</v>
      </c>
      <c r="L6" s="240">
        <f>SUM(K6+I6)</f>
        <v>0.47800453514739233</v>
      </c>
      <c r="M6" s="236">
        <v>0</v>
      </c>
      <c r="N6" s="117"/>
      <c r="O6" s="222">
        <v>41</v>
      </c>
      <c r="P6" s="271">
        <f t="shared" ref="P6:P25" si="3">$B$14*O6</f>
        <v>1.8594104308390023</v>
      </c>
      <c r="Q6" s="112">
        <f t="shared" ref="Q6:Q25" si="4">P6*$B$13</f>
        <v>19.598185941043084</v>
      </c>
      <c r="R6" s="112">
        <f t="shared" ref="R6:R25" si="5">IF(AND($B$36&gt;0, OR($B$27&gt;0)),"ENTER MARKUP OR MARGIN, NOT BOTH",IF(AND($B$36&gt;0,$B$27=0),$B$36,IF(AND($B$36=0,OR($B$27&gt;0)),SUM((Q6*$B$27)),IF(AND($B$36=0,$B$27=0),0))))</f>
        <v>0</v>
      </c>
      <c r="S6" s="112">
        <f t="shared" ref="S6:S25" si="6">IF($B$20=0,0,($B$20*U6))</f>
        <v>0</v>
      </c>
      <c r="T6" s="144">
        <f t="shared" ref="T6:T25" si="7">Injection</f>
        <v>0</v>
      </c>
      <c r="U6" s="189">
        <f>SUM(Q6+R6+T6)</f>
        <v>19.598185941043084</v>
      </c>
      <c r="V6" s="232">
        <f>SUM(U6+S6)</f>
        <v>19.598185941043084</v>
      </c>
      <c r="W6" s="211">
        <v>20</v>
      </c>
    </row>
    <row r="7" spans="1:24" s="9" customFormat="1" ht="21" customHeight="1">
      <c r="A7" s="164"/>
      <c r="B7" s="164"/>
      <c r="C7" s="164"/>
      <c r="D7" s="164"/>
      <c r="E7" s="222">
        <v>2</v>
      </c>
      <c r="F7" s="262">
        <f t="shared" ref="F7:F15" si="8">$B$14*E7</f>
        <v>9.0702947845804988E-2</v>
      </c>
      <c r="G7" s="116">
        <f t="shared" ref="G7:G15" si="9">$F7*$C$13</f>
        <v>0.95600907029478466</v>
      </c>
      <c r="H7" s="116">
        <f t="shared" si="0"/>
        <v>0</v>
      </c>
      <c r="I7" s="116">
        <f t="shared" ref="I7:I15" si="10">IF($B$20=0,0,($B$20*K7))</f>
        <v>0</v>
      </c>
      <c r="J7" s="140">
        <f t="shared" si="1"/>
        <v>0</v>
      </c>
      <c r="K7" s="190">
        <f t="shared" si="2"/>
        <v>0.95600907029478466</v>
      </c>
      <c r="L7" s="223">
        <f t="shared" ref="L7:L15" si="11">SUM(K7+I7)</f>
        <v>0.95600907029478466</v>
      </c>
      <c r="M7" s="197">
        <v>0</v>
      </c>
      <c r="N7" s="117"/>
      <c r="O7" s="220">
        <v>42</v>
      </c>
      <c r="P7" s="272">
        <f t="shared" si="3"/>
        <v>1.9047619047619047</v>
      </c>
      <c r="Q7" s="31">
        <f t="shared" si="4"/>
        <v>20.076190476190476</v>
      </c>
      <c r="R7" s="31">
        <f t="shared" si="5"/>
        <v>0</v>
      </c>
      <c r="S7" s="31">
        <f t="shared" si="6"/>
        <v>0</v>
      </c>
      <c r="T7" s="146">
        <f t="shared" si="7"/>
        <v>0</v>
      </c>
      <c r="U7" s="194">
        <f t="shared" ref="U7:U25" si="12">SUM(Q7+R7+T7)</f>
        <v>20.076190476190476</v>
      </c>
      <c r="V7" s="221">
        <f t="shared" ref="V7:V25" si="13">SUM(U7+S7)</f>
        <v>20.076190476190476</v>
      </c>
      <c r="W7" s="212">
        <v>20</v>
      </c>
    </row>
    <row r="8" spans="1:24" s="9" customFormat="1" ht="21" customHeight="1">
      <c r="A8" s="164"/>
      <c r="B8" s="164"/>
      <c r="C8" s="164"/>
      <c r="D8" s="164"/>
      <c r="E8" s="220">
        <v>3</v>
      </c>
      <c r="F8" s="261">
        <f t="shared" si="8"/>
        <v>0.13605442176870747</v>
      </c>
      <c r="G8" s="113">
        <f t="shared" si="9"/>
        <v>1.4340136054421768</v>
      </c>
      <c r="H8" s="114">
        <f t="shared" si="0"/>
        <v>0</v>
      </c>
      <c r="I8" s="114">
        <f t="shared" si="10"/>
        <v>0</v>
      </c>
      <c r="J8" s="139">
        <f t="shared" si="1"/>
        <v>0</v>
      </c>
      <c r="K8" s="194">
        <f t="shared" si="2"/>
        <v>1.4340136054421768</v>
      </c>
      <c r="L8" s="221">
        <f t="shared" si="11"/>
        <v>1.4340136054421768</v>
      </c>
      <c r="M8" s="237">
        <v>0</v>
      </c>
      <c r="N8" s="117"/>
      <c r="O8" s="222">
        <v>43</v>
      </c>
      <c r="P8" s="271">
        <f t="shared" si="3"/>
        <v>1.9501133786848073</v>
      </c>
      <c r="Q8" s="32">
        <f t="shared" si="4"/>
        <v>20.554195011337871</v>
      </c>
      <c r="R8" s="32">
        <f t="shared" si="5"/>
        <v>0</v>
      </c>
      <c r="S8" s="32">
        <f t="shared" si="6"/>
        <v>0</v>
      </c>
      <c r="T8" s="144">
        <f t="shared" si="7"/>
        <v>0</v>
      </c>
      <c r="U8" s="190">
        <f t="shared" si="12"/>
        <v>20.554195011337871</v>
      </c>
      <c r="V8" s="223">
        <f t="shared" si="13"/>
        <v>20.554195011337871</v>
      </c>
      <c r="W8" s="199">
        <v>20</v>
      </c>
    </row>
    <row r="9" spans="1:24" s="9" customFormat="1" ht="21" customHeight="1">
      <c r="A9" s="164"/>
      <c r="B9" s="164"/>
      <c r="C9" s="164"/>
      <c r="D9" s="164"/>
      <c r="E9" s="222">
        <v>4</v>
      </c>
      <c r="F9" s="262">
        <f t="shared" si="8"/>
        <v>0.18140589569160998</v>
      </c>
      <c r="G9" s="116">
        <f t="shared" si="9"/>
        <v>1.9120181405895693</v>
      </c>
      <c r="H9" s="116">
        <f t="shared" si="0"/>
        <v>0</v>
      </c>
      <c r="I9" s="116">
        <f t="shared" si="10"/>
        <v>0</v>
      </c>
      <c r="J9" s="140">
        <f t="shared" si="1"/>
        <v>0</v>
      </c>
      <c r="K9" s="190">
        <f t="shared" si="2"/>
        <v>1.9120181405895693</v>
      </c>
      <c r="L9" s="223">
        <f t="shared" si="11"/>
        <v>1.9120181405895693</v>
      </c>
      <c r="M9" s="197">
        <v>0</v>
      </c>
      <c r="N9" s="117"/>
      <c r="O9" s="220">
        <v>44</v>
      </c>
      <c r="P9" s="272">
        <f t="shared" si="3"/>
        <v>1.9954648526077097</v>
      </c>
      <c r="Q9" s="31">
        <f t="shared" si="4"/>
        <v>21.032199546485263</v>
      </c>
      <c r="R9" s="31">
        <f t="shared" si="5"/>
        <v>0</v>
      </c>
      <c r="S9" s="31">
        <f t="shared" si="6"/>
        <v>0</v>
      </c>
      <c r="T9" s="146">
        <f t="shared" si="7"/>
        <v>0</v>
      </c>
      <c r="U9" s="194">
        <f t="shared" si="12"/>
        <v>21.032199546485263</v>
      </c>
      <c r="V9" s="221">
        <f t="shared" si="13"/>
        <v>21.032199546485263</v>
      </c>
      <c r="W9" s="212">
        <v>20</v>
      </c>
    </row>
    <row r="10" spans="1:24" s="9" customFormat="1" ht="21" customHeight="1">
      <c r="A10" s="170"/>
      <c r="B10" s="292" t="s">
        <v>10</v>
      </c>
      <c r="C10" s="292" t="s">
        <v>4</v>
      </c>
      <c r="D10" s="171"/>
      <c r="E10" s="220">
        <v>5</v>
      </c>
      <c r="F10" s="261">
        <f t="shared" si="8"/>
        <v>0.22675736961451248</v>
      </c>
      <c r="G10" s="113">
        <f t="shared" si="9"/>
        <v>2.3900226757369616</v>
      </c>
      <c r="H10" s="114">
        <f t="shared" si="0"/>
        <v>0</v>
      </c>
      <c r="I10" s="114">
        <f t="shared" si="10"/>
        <v>0</v>
      </c>
      <c r="J10" s="139">
        <f t="shared" si="1"/>
        <v>0</v>
      </c>
      <c r="K10" s="195">
        <f t="shared" si="2"/>
        <v>2.3900226757369616</v>
      </c>
      <c r="L10" s="241">
        <f t="shared" si="11"/>
        <v>2.3900226757369616</v>
      </c>
      <c r="M10" s="238">
        <v>0</v>
      </c>
      <c r="N10" s="117"/>
      <c r="O10" s="222">
        <v>45</v>
      </c>
      <c r="P10" s="271">
        <f t="shared" si="3"/>
        <v>2.0408163265306123</v>
      </c>
      <c r="Q10" s="32">
        <f t="shared" si="4"/>
        <v>21.510204081632654</v>
      </c>
      <c r="R10" s="32">
        <f t="shared" si="5"/>
        <v>0</v>
      </c>
      <c r="S10" s="32">
        <f t="shared" si="6"/>
        <v>0</v>
      </c>
      <c r="T10" s="144">
        <f t="shared" si="7"/>
        <v>0</v>
      </c>
      <c r="U10" s="191">
        <f t="shared" si="12"/>
        <v>21.510204081632654</v>
      </c>
      <c r="V10" s="224">
        <f t="shared" si="13"/>
        <v>21.510204081632654</v>
      </c>
      <c r="W10" s="199">
        <v>20</v>
      </c>
    </row>
    <row r="11" spans="1:24" s="9" customFormat="1" ht="21" customHeight="1">
      <c r="B11" s="292"/>
      <c r="C11" s="292"/>
      <c r="D11" s="13"/>
      <c r="E11" s="222">
        <v>6</v>
      </c>
      <c r="F11" s="262">
        <f t="shared" si="8"/>
        <v>0.27210884353741494</v>
      </c>
      <c r="G11" s="116">
        <f t="shared" si="9"/>
        <v>2.8680272108843536</v>
      </c>
      <c r="H11" s="116">
        <f t="shared" si="0"/>
        <v>0</v>
      </c>
      <c r="I11" s="116">
        <f t="shared" si="10"/>
        <v>0</v>
      </c>
      <c r="J11" s="140">
        <f t="shared" si="1"/>
        <v>0</v>
      </c>
      <c r="K11" s="190">
        <f t="shared" si="2"/>
        <v>2.8680272108843536</v>
      </c>
      <c r="L11" s="223">
        <f t="shared" si="11"/>
        <v>2.8680272108843536</v>
      </c>
      <c r="M11" s="197">
        <v>0</v>
      </c>
      <c r="N11" s="117"/>
      <c r="O11" s="220">
        <v>46</v>
      </c>
      <c r="P11" s="272">
        <f t="shared" si="3"/>
        <v>2.0861678004535147</v>
      </c>
      <c r="Q11" s="31">
        <f t="shared" si="4"/>
        <v>21.988208616780046</v>
      </c>
      <c r="R11" s="31">
        <f t="shared" si="5"/>
        <v>0</v>
      </c>
      <c r="S11" s="31">
        <f t="shared" si="6"/>
        <v>0</v>
      </c>
      <c r="T11" s="146">
        <f t="shared" si="7"/>
        <v>0</v>
      </c>
      <c r="U11" s="194">
        <f t="shared" si="12"/>
        <v>21.988208616780046</v>
      </c>
      <c r="V11" s="221">
        <f t="shared" si="13"/>
        <v>21.988208616780046</v>
      </c>
      <c r="W11" s="212">
        <v>20</v>
      </c>
    </row>
    <row r="12" spans="1:24" s="9" customFormat="1" ht="21" customHeight="1">
      <c r="A12" s="118" t="s">
        <v>11</v>
      </c>
      <c r="B12" s="253">
        <v>210.8</v>
      </c>
      <c r="C12" s="254">
        <f>IF(PackCT=0,Vial1,((Vial1)-Vial1*PackCT))</f>
        <v>210.8</v>
      </c>
      <c r="D12" s="13"/>
      <c r="E12" s="225">
        <v>7</v>
      </c>
      <c r="F12" s="263">
        <f t="shared" si="8"/>
        <v>0.31746031746031744</v>
      </c>
      <c r="G12" s="113">
        <f t="shared" si="9"/>
        <v>3.3460317460317461</v>
      </c>
      <c r="H12" s="114">
        <f t="shared" si="0"/>
        <v>0</v>
      </c>
      <c r="I12" s="114">
        <f t="shared" si="10"/>
        <v>0</v>
      </c>
      <c r="J12" s="139">
        <f t="shared" si="1"/>
        <v>0</v>
      </c>
      <c r="K12" s="194">
        <f t="shared" si="2"/>
        <v>3.3460317460317461</v>
      </c>
      <c r="L12" s="221">
        <f t="shared" si="11"/>
        <v>3.3460317460317461</v>
      </c>
      <c r="M12" s="237">
        <v>0</v>
      </c>
      <c r="N12" s="117"/>
      <c r="O12" s="222">
        <v>47</v>
      </c>
      <c r="P12" s="271">
        <f t="shared" si="3"/>
        <v>2.1315192743764171</v>
      </c>
      <c r="Q12" s="32">
        <f t="shared" si="4"/>
        <v>22.466213151927438</v>
      </c>
      <c r="R12" s="32">
        <f t="shared" si="5"/>
        <v>0</v>
      </c>
      <c r="S12" s="32">
        <f t="shared" si="6"/>
        <v>0</v>
      </c>
      <c r="T12" s="144">
        <f t="shared" si="7"/>
        <v>0</v>
      </c>
      <c r="U12" s="190">
        <f t="shared" si="12"/>
        <v>22.466213151927438</v>
      </c>
      <c r="V12" s="223">
        <f t="shared" si="13"/>
        <v>22.466213151927438</v>
      </c>
      <c r="W12" s="199">
        <v>20</v>
      </c>
    </row>
    <row r="13" spans="1:24" s="9" customFormat="1" ht="21" customHeight="1">
      <c r="A13" s="78" t="s">
        <v>12</v>
      </c>
      <c r="B13" s="3">
        <f>Vial1/20</f>
        <v>10.540000000000001</v>
      </c>
      <c r="C13" s="115">
        <f>C12/20</f>
        <v>10.540000000000001</v>
      </c>
      <c r="D13" s="13"/>
      <c r="E13" s="226">
        <v>8</v>
      </c>
      <c r="F13" s="264">
        <f t="shared" si="8"/>
        <v>0.36281179138321995</v>
      </c>
      <c r="G13" s="116">
        <f t="shared" si="9"/>
        <v>3.8240362811791386</v>
      </c>
      <c r="H13" s="116">
        <f t="shared" si="0"/>
        <v>0</v>
      </c>
      <c r="I13" s="116">
        <f t="shared" si="10"/>
        <v>0</v>
      </c>
      <c r="J13" s="140">
        <f t="shared" si="1"/>
        <v>0</v>
      </c>
      <c r="K13" s="190">
        <f t="shared" si="2"/>
        <v>3.8240362811791386</v>
      </c>
      <c r="L13" s="223">
        <f t="shared" si="11"/>
        <v>3.8240362811791386</v>
      </c>
      <c r="M13" s="197">
        <v>0</v>
      </c>
      <c r="N13" s="117"/>
      <c r="O13" s="235">
        <v>48</v>
      </c>
      <c r="P13" s="272">
        <f t="shared" si="3"/>
        <v>2.1768707482993195</v>
      </c>
      <c r="Q13" s="31">
        <f t="shared" si="4"/>
        <v>22.944217687074829</v>
      </c>
      <c r="R13" s="31">
        <f t="shared" si="5"/>
        <v>0</v>
      </c>
      <c r="S13" s="31">
        <f t="shared" si="6"/>
        <v>0</v>
      </c>
      <c r="T13" s="146">
        <f t="shared" si="7"/>
        <v>0</v>
      </c>
      <c r="U13" s="194">
        <f t="shared" si="12"/>
        <v>22.944217687074829</v>
      </c>
      <c r="V13" s="221">
        <f t="shared" si="13"/>
        <v>22.944217687074829</v>
      </c>
      <c r="W13" s="212">
        <v>20</v>
      </c>
    </row>
    <row r="14" spans="1:24" s="9" customFormat="1" ht="21" customHeight="1">
      <c r="A14" s="78" t="s">
        <v>13</v>
      </c>
      <c r="B14" s="260">
        <f>(1/2.205)/10</f>
        <v>4.5351473922902494E-2</v>
      </c>
      <c r="C14" s="115"/>
      <c r="D14" s="13"/>
      <c r="E14" s="227">
        <v>9</v>
      </c>
      <c r="F14" s="261">
        <f t="shared" si="8"/>
        <v>0.40816326530612246</v>
      </c>
      <c r="G14" s="113">
        <f t="shared" si="9"/>
        <v>4.3020408163265307</v>
      </c>
      <c r="H14" s="114">
        <f t="shared" si="0"/>
        <v>0</v>
      </c>
      <c r="I14" s="114">
        <f t="shared" si="10"/>
        <v>0</v>
      </c>
      <c r="J14" s="139">
        <f t="shared" si="1"/>
        <v>0</v>
      </c>
      <c r="K14" s="194">
        <f t="shared" si="2"/>
        <v>4.3020408163265307</v>
      </c>
      <c r="L14" s="221">
        <f t="shared" si="11"/>
        <v>4.3020408163265307</v>
      </c>
      <c r="M14" s="237">
        <v>0</v>
      </c>
      <c r="N14" s="117"/>
      <c r="O14" s="222">
        <v>49</v>
      </c>
      <c r="P14" s="271">
        <f t="shared" si="3"/>
        <v>2.2222222222222223</v>
      </c>
      <c r="Q14" s="32">
        <f t="shared" si="4"/>
        <v>23.422222222222224</v>
      </c>
      <c r="R14" s="32">
        <f t="shared" si="5"/>
        <v>0</v>
      </c>
      <c r="S14" s="32">
        <f t="shared" si="6"/>
        <v>0</v>
      </c>
      <c r="T14" s="144">
        <f t="shared" si="7"/>
        <v>0</v>
      </c>
      <c r="U14" s="190">
        <f t="shared" si="12"/>
        <v>23.422222222222224</v>
      </c>
      <c r="V14" s="223">
        <f t="shared" si="13"/>
        <v>23.422222222222224</v>
      </c>
      <c r="W14" s="199">
        <v>20</v>
      </c>
    </row>
    <row r="15" spans="1:24" s="9" customFormat="1" ht="21" customHeight="1" thickBot="1">
      <c r="D15" s="13"/>
      <c r="E15" s="242">
        <v>10</v>
      </c>
      <c r="F15" s="265">
        <f t="shared" si="8"/>
        <v>0.45351473922902497</v>
      </c>
      <c r="G15" s="152">
        <f t="shared" si="9"/>
        <v>4.7800453514739232</v>
      </c>
      <c r="H15" s="152">
        <f t="shared" si="0"/>
        <v>0</v>
      </c>
      <c r="I15" s="152">
        <f t="shared" si="10"/>
        <v>0</v>
      </c>
      <c r="J15" s="153">
        <f t="shared" si="1"/>
        <v>0</v>
      </c>
      <c r="K15" s="192">
        <f t="shared" si="2"/>
        <v>4.7800453514739232</v>
      </c>
      <c r="L15" s="243">
        <f t="shared" si="11"/>
        <v>4.7800453514739232</v>
      </c>
      <c r="M15" s="239">
        <v>0</v>
      </c>
      <c r="N15" s="117"/>
      <c r="O15" s="225">
        <v>50</v>
      </c>
      <c r="P15" s="273">
        <f t="shared" si="3"/>
        <v>2.2675736961451247</v>
      </c>
      <c r="Q15" s="122">
        <f t="shared" si="4"/>
        <v>23.900226757369616</v>
      </c>
      <c r="R15" s="122">
        <f t="shared" si="5"/>
        <v>0</v>
      </c>
      <c r="S15" s="122">
        <f t="shared" si="6"/>
        <v>0</v>
      </c>
      <c r="T15" s="147">
        <f t="shared" si="7"/>
        <v>0</v>
      </c>
      <c r="U15" s="194">
        <f t="shared" si="12"/>
        <v>23.900226757369616</v>
      </c>
      <c r="V15" s="221">
        <f t="shared" si="13"/>
        <v>23.900226757369616</v>
      </c>
      <c r="W15" s="213">
        <v>30</v>
      </c>
    </row>
    <row r="16" spans="1:24" s="9" customFormat="1" ht="21" customHeight="1">
      <c r="A16" s="120"/>
      <c r="B16" s="179"/>
      <c r="D16" s="13"/>
      <c r="E16" s="133"/>
      <c r="F16" s="257"/>
      <c r="G16" s="134"/>
      <c r="H16" s="135"/>
      <c r="I16" s="135"/>
      <c r="J16" s="135"/>
      <c r="K16" s="135"/>
      <c r="L16" s="135"/>
      <c r="M16" s="135"/>
      <c r="N16" s="167"/>
      <c r="O16" s="226">
        <v>51</v>
      </c>
      <c r="P16" s="271">
        <f t="shared" si="3"/>
        <v>2.3129251700680271</v>
      </c>
      <c r="Q16" s="32">
        <f t="shared" si="4"/>
        <v>24.378231292517007</v>
      </c>
      <c r="R16" s="32">
        <f t="shared" si="5"/>
        <v>0</v>
      </c>
      <c r="S16" s="32">
        <f t="shared" si="6"/>
        <v>0</v>
      </c>
      <c r="T16" s="144">
        <f t="shared" si="7"/>
        <v>0</v>
      </c>
      <c r="U16" s="190">
        <f t="shared" si="12"/>
        <v>24.378231292517007</v>
      </c>
      <c r="V16" s="223">
        <f t="shared" si="13"/>
        <v>24.378231292517007</v>
      </c>
      <c r="W16" s="199">
        <v>30</v>
      </c>
    </row>
    <row r="17" spans="1:24" s="9" customFormat="1" ht="21" customHeight="1" thickBot="1">
      <c r="A17" s="77"/>
      <c r="D17" s="13"/>
      <c r="E17" s="291" t="s">
        <v>14</v>
      </c>
      <c r="F17" s="291"/>
      <c r="G17" s="291"/>
      <c r="H17" s="291"/>
      <c r="I17" s="291"/>
      <c r="J17" s="291"/>
      <c r="K17" s="291"/>
      <c r="L17" s="176"/>
      <c r="M17" s="166"/>
      <c r="N17" s="169"/>
      <c r="O17" s="227">
        <v>52</v>
      </c>
      <c r="P17" s="272">
        <f t="shared" si="3"/>
        <v>2.3582766439909295</v>
      </c>
      <c r="Q17" s="35">
        <f t="shared" si="4"/>
        <v>24.856235827664399</v>
      </c>
      <c r="R17" s="35">
        <f t="shared" si="5"/>
        <v>0</v>
      </c>
      <c r="S17" s="35">
        <f t="shared" si="6"/>
        <v>0</v>
      </c>
      <c r="T17" s="146">
        <f t="shared" si="7"/>
        <v>0</v>
      </c>
      <c r="U17" s="194">
        <f t="shared" si="12"/>
        <v>24.856235827664399</v>
      </c>
      <c r="V17" s="221">
        <f t="shared" si="13"/>
        <v>24.856235827664399</v>
      </c>
      <c r="W17" s="212">
        <v>30</v>
      </c>
    </row>
    <row r="18" spans="1:24" s="9" customFormat="1" ht="21" customHeight="1">
      <c r="A18" s="111" t="s">
        <v>15</v>
      </c>
      <c r="B18" s="251"/>
      <c r="D18" s="13"/>
      <c r="E18" s="294" t="s">
        <v>2</v>
      </c>
      <c r="F18" s="280" t="s">
        <v>3</v>
      </c>
      <c r="G18" s="280" t="s">
        <v>4</v>
      </c>
      <c r="H18" s="280" t="s">
        <v>63</v>
      </c>
      <c r="I18" s="280" t="s">
        <v>5</v>
      </c>
      <c r="J18" s="280" t="s">
        <v>6</v>
      </c>
      <c r="K18" s="280" t="s">
        <v>7</v>
      </c>
      <c r="L18" s="280" t="s">
        <v>8</v>
      </c>
      <c r="M18" s="296" t="s">
        <v>9</v>
      </c>
      <c r="N18" s="169"/>
      <c r="O18" s="222">
        <v>53</v>
      </c>
      <c r="P18" s="271">
        <f t="shared" si="3"/>
        <v>2.4036281179138324</v>
      </c>
      <c r="Q18" s="32">
        <f t="shared" si="4"/>
        <v>25.334240362811794</v>
      </c>
      <c r="R18" s="32">
        <f t="shared" si="5"/>
        <v>0</v>
      </c>
      <c r="S18" s="32">
        <f t="shared" si="6"/>
        <v>0</v>
      </c>
      <c r="T18" s="144">
        <f t="shared" si="7"/>
        <v>0</v>
      </c>
      <c r="U18" s="191">
        <f t="shared" si="12"/>
        <v>25.334240362811794</v>
      </c>
      <c r="V18" s="224">
        <f t="shared" si="13"/>
        <v>25.334240362811794</v>
      </c>
      <c r="W18" s="199">
        <v>30</v>
      </c>
    </row>
    <row r="19" spans="1:24" s="9" customFormat="1" ht="21" customHeight="1" thickBot="1">
      <c r="A19" s="77"/>
      <c r="D19" s="13"/>
      <c r="E19" s="295"/>
      <c r="F19" s="281"/>
      <c r="G19" s="281"/>
      <c r="H19" s="281"/>
      <c r="I19" s="281"/>
      <c r="J19" s="285"/>
      <c r="K19" s="281"/>
      <c r="L19" s="281"/>
      <c r="M19" s="297"/>
      <c r="N19" s="117"/>
      <c r="O19" s="220">
        <v>54</v>
      </c>
      <c r="P19" s="272">
        <f t="shared" si="3"/>
        <v>2.4489795918367347</v>
      </c>
      <c r="Q19" s="31">
        <f t="shared" si="4"/>
        <v>25.812244897959186</v>
      </c>
      <c r="R19" s="31">
        <f t="shared" si="5"/>
        <v>0</v>
      </c>
      <c r="S19" s="31">
        <f t="shared" si="6"/>
        <v>0</v>
      </c>
      <c r="T19" s="146">
        <f t="shared" si="7"/>
        <v>0</v>
      </c>
      <c r="U19" s="194">
        <f t="shared" si="12"/>
        <v>25.812244897959186</v>
      </c>
      <c r="V19" s="221">
        <f t="shared" si="13"/>
        <v>25.812244897959186</v>
      </c>
      <c r="W19" s="212">
        <v>30</v>
      </c>
    </row>
    <row r="20" spans="1:24" s="9" customFormat="1" ht="21" customHeight="1">
      <c r="A20" s="111" t="s">
        <v>16</v>
      </c>
      <c r="B20" s="252"/>
      <c r="C20" s="119"/>
      <c r="D20" s="13"/>
      <c r="E20" s="227">
        <v>11</v>
      </c>
      <c r="F20" s="261">
        <f t="shared" ref="F20:F29" si="14">$B$14*E20</f>
        <v>0.49886621315192742</v>
      </c>
      <c r="G20" s="136">
        <f>$F20*$C$13</f>
        <v>5.2580498866213157</v>
      </c>
      <c r="H20" s="137">
        <f t="shared" ref="H20:H29" si="15">IF(AND($B$34&gt;0, OR($B$25&gt;0)),"ENTER MARKUP OR MARGIN, NOT BOTH",IF(AND($B$34&gt;0,$B$25=0),$B$34,IF(AND($B$34=0,OR($B$25&gt;0)),SUM(($G20*$B$25)),IF(AND($B$34=0,$B$25=0),0))))</f>
        <v>0</v>
      </c>
      <c r="I20" s="137">
        <f t="shared" ref="I20:I29" si="16">IF($B$20=0,0,($B$20*K20))</f>
        <v>0</v>
      </c>
      <c r="J20" s="141">
        <f t="shared" ref="J20:J29" si="17">Injection</f>
        <v>0</v>
      </c>
      <c r="K20" s="193">
        <f t="shared" ref="K20:K29" si="18">SUM(G20+H20+J20)</f>
        <v>5.2580498866213157</v>
      </c>
      <c r="L20" s="240">
        <f>SUM(K20+I20)</f>
        <v>5.2580498866213157</v>
      </c>
      <c r="M20" s="236">
        <v>0</v>
      </c>
      <c r="N20" s="117"/>
      <c r="O20" s="222">
        <v>55</v>
      </c>
      <c r="P20" s="271">
        <f t="shared" si="3"/>
        <v>2.4943310657596371</v>
      </c>
      <c r="Q20" s="32">
        <f t="shared" si="4"/>
        <v>26.290249433106577</v>
      </c>
      <c r="R20" s="32">
        <f t="shared" si="5"/>
        <v>0</v>
      </c>
      <c r="S20" s="32">
        <f t="shared" si="6"/>
        <v>0</v>
      </c>
      <c r="T20" s="144">
        <f t="shared" si="7"/>
        <v>0</v>
      </c>
      <c r="U20" s="190">
        <f t="shared" si="12"/>
        <v>26.290249433106577</v>
      </c>
      <c r="V20" s="223">
        <f t="shared" si="13"/>
        <v>26.290249433106577</v>
      </c>
      <c r="W20" s="199">
        <v>30</v>
      </c>
    </row>
    <row r="21" spans="1:24" s="9" customFormat="1" ht="21" customHeight="1">
      <c r="A21" s="279" t="s">
        <v>17</v>
      </c>
      <c r="B21" s="279"/>
      <c r="C21" s="119"/>
      <c r="D21" s="13"/>
      <c r="E21" s="222">
        <v>12</v>
      </c>
      <c r="F21" s="262">
        <f t="shared" si="14"/>
        <v>0.54421768707482987</v>
      </c>
      <c r="G21" s="116">
        <f t="shared" ref="G21:G29" si="19">$F21*$C$13</f>
        <v>5.7360544217687073</v>
      </c>
      <c r="H21" s="116">
        <f t="shared" si="15"/>
        <v>0</v>
      </c>
      <c r="I21" s="116">
        <f t="shared" si="16"/>
        <v>0</v>
      </c>
      <c r="J21" s="140">
        <f t="shared" si="17"/>
        <v>0</v>
      </c>
      <c r="K21" s="190">
        <f t="shared" si="18"/>
        <v>5.7360544217687073</v>
      </c>
      <c r="L21" s="223">
        <f t="shared" ref="L21:L29" si="20">SUM(K21+I21)</f>
        <v>5.7360544217687073</v>
      </c>
      <c r="M21" s="197">
        <v>0</v>
      </c>
      <c r="N21" s="117"/>
      <c r="O21" s="220">
        <v>56</v>
      </c>
      <c r="P21" s="272">
        <f t="shared" si="3"/>
        <v>2.5396825396825395</v>
      </c>
      <c r="Q21" s="31">
        <f t="shared" si="4"/>
        <v>26.768253968253969</v>
      </c>
      <c r="R21" s="31">
        <f t="shared" si="5"/>
        <v>0</v>
      </c>
      <c r="S21" s="31">
        <f t="shared" si="6"/>
        <v>0</v>
      </c>
      <c r="T21" s="146">
        <f t="shared" si="7"/>
        <v>0</v>
      </c>
      <c r="U21" s="194">
        <f t="shared" si="12"/>
        <v>26.768253968253969</v>
      </c>
      <c r="V21" s="221">
        <f t="shared" si="13"/>
        <v>26.768253968253969</v>
      </c>
      <c r="W21" s="212">
        <v>30</v>
      </c>
    </row>
    <row r="22" spans="1:24" s="9" customFormat="1" ht="21" customHeight="1">
      <c r="A22" s="282" t="s">
        <v>18</v>
      </c>
      <c r="B22" s="283"/>
      <c r="C22" s="284"/>
      <c r="D22" s="121"/>
      <c r="E22" s="220">
        <v>13</v>
      </c>
      <c r="F22" s="261">
        <f t="shared" si="14"/>
        <v>0.58956916099773238</v>
      </c>
      <c r="G22" s="113">
        <f t="shared" si="19"/>
        <v>6.2140589569160998</v>
      </c>
      <c r="H22" s="114">
        <f t="shared" si="15"/>
        <v>0</v>
      </c>
      <c r="I22" s="114">
        <f t="shared" si="16"/>
        <v>0</v>
      </c>
      <c r="J22" s="139">
        <f t="shared" si="17"/>
        <v>0</v>
      </c>
      <c r="K22" s="194">
        <f t="shared" si="18"/>
        <v>6.2140589569160998</v>
      </c>
      <c r="L22" s="221">
        <f t="shared" si="20"/>
        <v>6.2140589569160998</v>
      </c>
      <c r="M22" s="237">
        <v>0</v>
      </c>
      <c r="N22" s="117"/>
      <c r="O22" s="222">
        <v>57</v>
      </c>
      <c r="P22" s="271">
        <f t="shared" si="3"/>
        <v>2.5850340136054419</v>
      </c>
      <c r="Q22" s="32">
        <f t="shared" si="4"/>
        <v>27.246258503401361</v>
      </c>
      <c r="R22" s="32">
        <f t="shared" si="5"/>
        <v>0</v>
      </c>
      <c r="S22" s="32">
        <f t="shared" si="6"/>
        <v>0</v>
      </c>
      <c r="T22" s="144">
        <f t="shared" si="7"/>
        <v>0</v>
      </c>
      <c r="U22" s="191">
        <f t="shared" si="12"/>
        <v>27.246258503401361</v>
      </c>
      <c r="V22" s="224">
        <f t="shared" si="13"/>
        <v>27.246258503401361</v>
      </c>
      <c r="W22" s="199">
        <v>30</v>
      </c>
    </row>
    <row r="23" spans="1:24" s="9" customFormat="1" ht="21" customHeight="1">
      <c r="A23" s="283"/>
      <c r="B23" s="283"/>
      <c r="C23" s="284"/>
      <c r="D23" s="121"/>
      <c r="E23" s="222">
        <v>14</v>
      </c>
      <c r="F23" s="262">
        <f t="shared" si="14"/>
        <v>0.63492063492063489</v>
      </c>
      <c r="G23" s="116">
        <f t="shared" si="19"/>
        <v>6.6920634920634923</v>
      </c>
      <c r="H23" s="116">
        <f t="shared" si="15"/>
        <v>0</v>
      </c>
      <c r="I23" s="116">
        <f t="shared" si="16"/>
        <v>0</v>
      </c>
      <c r="J23" s="140">
        <f t="shared" si="17"/>
        <v>0</v>
      </c>
      <c r="K23" s="190">
        <f t="shared" si="18"/>
        <v>6.6920634920634923</v>
      </c>
      <c r="L23" s="223">
        <f t="shared" si="20"/>
        <v>6.6920634920634923</v>
      </c>
      <c r="M23" s="197">
        <v>0</v>
      </c>
      <c r="N23" s="117"/>
      <c r="O23" s="220">
        <v>58</v>
      </c>
      <c r="P23" s="272">
        <f t="shared" si="3"/>
        <v>2.6303854875283448</v>
      </c>
      <c r="Q23" s="31">
        <f t="shared" si="4"/>
        <v>27.724263038548756</v>
      </c>
      <c r="R23" s="31">
        <f t="shared" si="5"/>
        <v>0</v>
      </c>
      <c r="S23" s="31">
        <f t="shared" si="6"/>
        <v>0</v>
      </c>
      <c r="T23" s="146">
        <f t="shared" si="7"/>
        <v>0</v>
      </c>
      <c r="U23" s="194">
        <f t="shared" si="12"/>
        <v>27.724263038548756</v>
      </c>
      <c r="V23" s="221">
        <f t="shared" si="13"/>
        <v>27.724263038548756</v>
      </c>
      <c r="W23" s="212">
        <v>30</v>
      </c>
    </row>
    <row r="24" spans="1:24" s="9" customFormat="1" ht="21" customHeight="1">
      <c r="A24" s="111" t="s">
        <v>19</v>
      </c>
      <c r="B24" s="247"/>
      <c r="C24" s="149"/>
      <c r="D24" s="13"/>
      <c r="E24" s="220">
        <v>15</v>
      </c>
      <c r="F24" s="261">
        <f t="shared" si="14"/>
        <v>0.68027210884353739</v>
      </c>
      <c r="G24" s="113">
        <f t="shared" si="19"/>
        <v>7.1700680272108848</v>
      </c>
      <c r="H24" s="114">
        <f t="shared" si="15"/>
        <v>0</v>
      </c>
      <c r="I24" s="114">
        <f t="shared" si="16"/>
        <v>0</v>
      </c>
      <c r="J24" s="139">
        <f t="shared" si="17"/>
        <v>0</v>
      </c>
      <c r="K24" s="195">
        <f t="shared" si="18"/>
        <v>7.1700680272108848</v>
      </c>
      <c r="L24" s="241">
        <f t="shared" si="20"/>
        <v>7.1700680272108848</v>
      </c>
      <c r="M24" s="238">
        <v>0</v>
      </c>
      <c r="N24" s="117"/>
      <c r="O24" s="222">
        <v>59</v>
      </c>
      <c r="P24" s="271">
        <f t="shared" si="3"/>
        <v>2.6757369614512472</v>
      </c>
      <c r="Q24" s="32">
        <f t="shared" si="4"/>
        <v>28.202267573696147</v>
      </c>
      <c r="R24" s="32">
        <f t="shared" si="5"/>
        <v>0</v>
      </c>
      <c r="S24" s="32">
        <f t="shared" si="6"/>
        <v>0</v>
      </c>
      <c r="T24" s="144">
        <f t="shared" si="7"/>
        <v>0</v>
      </c>
      <c r="U24" s="190">
        <f t="shared" si="12"/>
        <v>28.202267573696147</v>
      </c>
      <c r="V24" s="223">
        <f t="shared" si="13"/>
        <v>28.202267573696147</v>
      </c>
      <c r="W24" s="199">
        <v>30</v>
      </c>
    </row>
    <row r="25" spans="1:24" s="9" customFormat="1" ht="21" customHeight="1" thickBot="1">
      <c r="A25" s="248" t="s">
        <v>20</v>
      </c>
      <c r="B25" s="247"/>
      <c r="C25" s="149"/>
      <c r="D25" s="13"/>
      <c r="E25" s="222">
        <v>16</v>
      </c>
      <c r="F25" s="262">
        <f t="shared" si="14"/>
        <v>0.7256235827664399</v>
      </c>
      <c r="G25" s="116">
        <f t="shared" si="19"/>
        <v>7.6480725623582773</v>
      </c>
      <c r="H25" s="116">
        <f t="shared" si="15"/>
        <v>0</v>
      </c>
      <c r="I25" s="116">
        <f t="shared" si="16"/>
        <v>0</v>
      </c>
      <c r="J25" s="140">
        <f t="shared" si="17"/>
        <v>0</v>
      </c>
      <c r="K25" s="190">
        <f t="shared" si="18"/>
        <v>7.6480725623582773</v>
      </c>
      <c r="L25" s="223">
        <f t="shared" si="20"/>
        <v>7.6480725623582773</v>
      </c>
      <c r="M25" s="197">
        <v>0</v>
      </c>
      <c r="N25" s="117"/>
      <c r="O25" s="228">
        <v>60</v>
      </c>
      <c r="P25" s="270">
        <f t="shared" si="3"/>
        <v>2.7210884353741496</v>
      </c>
      <c r="Q25" s="154">
        <f t="shared" si="4"/>
        <v>28.680272108843539</v>
      </c>
      <c r="R25" s="154">
        <f t="shared" si="5"/>
        <v>0</v>
      </c>
      <c r="S25" s="154">
        <f t="shared" si="6"/>
        <v>0</v>
      </c>
      <c r="T25" s="155">
        <f t="shared" si="7"/>
        <v>0</v>
      </c>
      <c r="U25" s="210">
        <f t="shared" si="12"/>
        <v>28.680272108843539</v>
      </c>
      <c r="V25" s="229">
        <f t="shared" si="13"/>
        <v>28.680272108843539</v>
      </c>
      <c r="W25" s="214">
        <v>30</v>
      </c>
    </row>
    <row r="26" spans="1:24" s="9" customFormat="1" ht="21" customHeight="1">
      <c r="A26" s="111" t="s">
        <v>21</v>
      </c>
      <c r="B26" s="247"/>
      <c r="C26" s="149"/>
      <c r="D26" s="13"/>
      <c r="E26" s="225">
        <v>17</v>
      </c>
      <c r="F26" s="263">
        <f t="shared" si="14"/>
        <v>0.77097505668934241</v>
      </c>
      <c r="G26" s="113">
        <f t="shared" si="19"/>
        <v>8.1260770975056698</v>
      </c>
      <c r="H26" s="114">
        <f t="shared" si="15"/>
        <v>0</v>
      </c>
      <c r="I26" s="114">
        <f t="shared" si="16"/>
        <v>0</v>
      </c>
      <c r="J26" s="139">
        <f t="shared" si="17"/>
        <v>0</v>
      </c>
      <c r="K26" s="194">
        <f t="shared" si="18"/>
        <v>8.1260770975056698</v>
      </c>
      <c r="L26" s="221">
        <f t="shared" si="20"/>
        <v>8.1260770975056698</v>
      </c>
      <c r="M26" s="237">
        <v>0</v>
      </c>
      <c r="N26" s="117"/>
      <c r="O26" s="133"/>
      <c r="P26" s="257"/>
      <c r="Q26" s="135"/>
      <c r="R26" s="135"/>
      <c r="S26" s="135"/>
      <c r="T26" s="135"/>
      <c r="U26" s="135"/>
      <c r="V26" s="135"/>
      <c r="W26" s="135"/>
      <c r="X26" s="13"/>
    </row>
    <row r="27" spans="1:24" s="9" customFormat="1" ht="21" customHeight="1" thickBot="1">
      <c r="A27" s="111" t="s">
        <v>22</v>
      </c>
      <c r="B27" s="247"/>
      <c r="C27" s="148"/>
      <c r="D27" s="13"/>
      <c r="E27" s="226">
        <v>18</v>
      </c>
      <c r="F27" s="264">
        <f t="shared" si="14"/>
        <v>0.81632653061224492</v>
      </c>
      <c r="G27" s="116">
        <f t="shared" si="19"/>
        <v>8.6040816326530614</v>
      </c>
      <c r="H27" s="116">
        <f t="shared" si="15"/>
        <v>0</v>
      </c>
      <c r="I27" s="116">
        <f t="shared" si="16"/>
        <v>0</v>
      </c>
      <c r="J27" s="140">
        <f t="shared" si="17"/>
        <v>0</v>
      </c>
      <c r="K27" s="190">
        <f t="shared" si="18"/>
        <v>8.6040816326530614</v>
      </c>
      <c r="L27" s="223">
        <f t="shared" si="20"/>
        <v>8.6040816326530614</v>
      </c>
      <c r="M27" s="197">
        <v>0</v>
      </c>
      <c r="N27" s="117"/>
      <c r="O27" s="290" t="s">
        <v>68</v>
      </c>
      <c r="P27" s="290"/>
      <c r="Q27" s="290"/>
      <c r="R27" s="290"/>
      <c r="S27" s="290"/>
      <c r="T27" s="290"/>
      <c r="U27" s="290"/>
      <c r="V27" s="178"/>
      <c r="W27" s="168"/>
      <c r="X27" s="13"/>
    </row>
    <row r="28" spans="1:24" s="9" customFormat="1" ht="21" customHeight="1">
      <c r="A28" s="111" t="s">
        <v>67</v>
      </c>
      <c r="B28" s="247"/>
      <c r="C28" s="148"/>
      <c r="D28" s="124"/>
      <c r="E28" s="227">
        <v>19</v>
      </c>
      <c r="F28" s="261">
        <f t="shared" si="14"/>
        <v>0.86167800453514742</v>
      </c>
      <c r="G28" s="113">
        <f t="shared" si="19"/>
        <v>9.0820861678004547</v>
      </c>
      <c r="H28" s="114">
        <f t="shared" si="15"/>
        <v>0</v>
      </c>
      <c r="I28" s="114">
        <f t="shared" si="16"/>
        <v>0</v>
      </c>
      <c r="J28" s="139">
        <f t="shared" si="17"/>
        <v>0</v>
      </c>
      <c r="K28" s="194">
        <f t="shared" si="18"/>
        <v>9.0820861678004547</v>
      </c>
      <c r="L28" s="221">
        <f t="shared" si="20"/>
        <v>9.0820861678004547</v>
      </c>
      <c r="M28" s="237">
        <v>0</v>
      </c>
      <c r="N28" s="117"/>
      <c r="O28" s="294" t="s">
        <v>2</v>
      </c>
      <c r="P28" s="280" t="s">
        <v>3</v>
      </c>
      <c r="Q28" s="280" t="s">
        <v>4</v>
      </c>
      <c r="R28" s="280" t="s">
        <v>63</v>
      </c>
      <c r="S28" s="280" t="s">
        <v>5</v>
      </c>
      <c r="T28" s="280" t="s">
        <v>6</v>
      </c>
      <c r="U28" s="280" t="s">
        <v>7</v>
      </c>
      <c r="V28" s="280" t="s">
        <v>8</v>
      </c>
      <c r="W28" s="296" t="s">
        <v>9</v>
      </c>
    </row>
    <row r="29" spans="1:24" s="9" customFormat="1" ht="21" customHeight="1" thickBot="1">
      <c r="A29" s="111" t="s">
        <v>23</v>
      </c>
      <c r="B29" s="247"/>
      <c r="C29" s="148"/>
      <c r="D29" s="124"/>
      <c r="E29" s="242">
        <v>20</v>
      </c>
      <c r="F29" s="265">
        <f t="shared" si="14"/>
        <v>0.90702947845804993</v>
      </c>
      <c r="G29" s="152">
        <f t="shared" si="19"/>
        <v>9.5600907029478464</v>
      </c>
      <c r="H29" s="152">
        <f t="shared" si="15"/>
        <v>0</v>
      </c>
      <c r="I29" s="152">
        <f t="shared" si="16"/>
        <v>0</v>
      </c>
      <c r="J29" s="153">
        <f t="shared" si="17"/>
        <v>0</v>
      </c>
      <c r="K29" s="192">
        <f t="shared" si="18"/>
        <v>9.5600907029478464</v>
      </c>
      <c r="L29" s="243">
        <f t="shared" si="20"/>
        <v>9.5600907029478464</v>
      </c>
      <c r="M29" s="239">
        <v>10</v>
      </c>
      <c r="N29" s="126"/>
      <c r="O29" s="295"/>
      <c r="P29" s="281"/>
      <c r="Q29" s="281"/>
      <c r="R29" s="281"/>
      <c r="S29" s="281"/>
      <c r="T29" s="281"/>
      <c r="U29" s="281"/>
      <c r="V29" s="281"/>
      <c r="W29" s="297"/>
    </row>
    <row r="30" spans="1:24" s="9" customFormat="1" ht="21" customHeight="1">
      <c r="A30" s="77"/>
      <c r="B30" s="125"/>
      <c r="C30" s="148"/>
      <c r="D30" s="124"/>
      <c r="E30" s="133"/>
      <c r="F30" s="258"/>
      <c r="G30" s="135"/>
      <c r="H30" s="135"/>
      <c r="I30" s="135"/>
      <c r="J30" s="135"/>
      <c r="K30" s="135"/>
      <c r="L30" s="135"/>
      <c r="M30" s="135"/>
      <c r="N30" s="126"/>
      <c r="O30" s="231">
        <v>61</v>
      </c>
      <c r="P30" s="262">
        <f t="shared" ref="P30:P49" si="21">$B$14*O30</f>
        <v>2.766439909297052</v>
      </c>
      <c r="Q30" s="112">
        <f t="shared" ref="Q30:Q49" si="22">$P30*$B$13</f>
        <v>29.158276643990931</v>
      </c>
      <c r="R30" s="116">
        <f t="shared" ref="R30:R49" si="23">IF(AND($B$37&gt;0, OR($B$28&gt;0)),"ENTER MARKUP OR MARGIN, NOT BOTH",IF(AND($B$37&gt;0,$B$28=0),$B$37,IF(AND($B$37=0,OR($B$28&gt;0)),SUM((Q30*$B$28)),IF(AND($B$37=0,$B$28=0),0))))</f>
        <v>0</v>
      </c>
      <c r="S30" s="116">
        <f t="shared" ref="S30:S49" si="24">IF($B$20=0,0,($B$20*U30))</f>
        <v>0</v>
      </c>
      <c r="T30" s="142">
        <f t="shared" ref="T30:T49" si="25">Injection</f>
        <v>0</v>
      </c>
      <c r="U30" s="189">
        <f>SUM(Q30+R30+T30)</f>
        <v>29.158276643990931</v>
      </c>
      <c r="V30" s="232">
        <f>SUM(U30+S30)</f>
        <v>29.158276643990931</v>
      </c>
      <c r="W30" s="230">
        <v>30</v>
      </c>
    </row>
    <row r="31" spans="1:24" s="9" customFormat="1" ht="19" thickBot="1">
      <c r="A31" s="282" t="s">
        <v>24</v>
      </c>
      <c r="B31" s="282"/>
      <c r="C31" s="284"/>
      <c r="D31" s="124"/>
      <c r="E31" s="290" t="s">
        <v>25</v>
      </c>
      <c r="F31" s="290"/>
      <c r="G31" s="290"/>
      <c r="H31" s="290"/>
      <c r="I31" s="290"/>
      <c r="J31" s="290"/>
      <c r="K31" s="290"/>
      <c r="L31" s="178"/>
      <c r="M31" s="168"/>
      <c r="N31" s="126"/>
      <c r="O31" s="220">
        <v>62</v>
      </c>
      <c r="P31" s="261">
        <f t="shared" si="21"/>
        <v>2.8117913832199548</v>
      </c>
      <c r="Q31" s="113">
        <f t="shared" si="22"/>
        <v>29.636281179138326</v>
      </c>
      <c r="R31" s="114">
        <f t="shared" si="23"/>
        <v>0</v>
      </c>
      <c r="S31" s="114">
        <f t="shared" si="24"/>
        <v>0</v>
      </c>
      <c r="T31" s="139">
        <f t="shared" si="25"/>
        <v>0</v>
      </c>
      <c r="U31" s="194">
        <f t="shared" ref="U31:U35" si="26">SUM(Q31+R31+T31)</f>
        <v>29.636281179138326</v>
      </c>
      <c r="V31" s="221">
        <f t="shared" ref="V31:V49" si="27">SUM(U31+S31)</f>
        <v>29.636281179138326</v>
      </c>
      <c r="W31" s="196">
        <v>30</v>
      </c>
    </row>
    <row r="32" spans="1:24" s="9" customFormat="1" ht="21" customHeight="1">
      <c r="A32" s="282"/>
      <c r="B32" s="282"/>
      <c r="C32" s="284"/>
      <c r="D32" s="124"/>
      <c r="E32" s="294" t="s">
        <v>2</v>
      </c>
      <c r="F32" s="280" t="s">
        <v>3</v>
      </c>
      <c r="G32" s="280" t="s">
        <v>4</v>
      </c>
      <c r="H32" s="280" t="s">
        <v>63</v>
      </c>
      <c r="I32" s="280" t="s">
        <v>5</v>
      </c>
      <c r="J32" s="280" t="s">
        <v>6</v>
      </c>
      <c r="K32" s="280" t="s">
        <v>7</v>
      </c>
      <c r="L32" s="280" t="s">
        <v>8</v>
      </c>
      <c r="M32" s="296" t="s">
        <v>9</v>
      </c>
      <c r="N32" s="126"/>
      <c r="O32" s="222">
        <v>63</v>
      </c>
      <c r="P32" s="262">
        <f t="shared" si="21"/>
        <v>2.8571428571428572</v>
      </c>
      <c r="Q32" s="116">
        <f t="shared" si="22"/>
        <v>30.114285714285717</v>
      </c>
      <c r="R32" s="116">
        <f t="shared" si="23"/>
        <v>0</v>
      </c>
      <c r="S32" s="116">
        <f t="shared" si="24"/>
        <v>0</v>
      </c>
      <c r="T32" s="140">
        <f t="shared" si="25"/>
        <v>0</v>
      </c>
      <c r="U32" s="190">
        <f t="shared" si="26"/>
        <v>30.114285714285717</v>
      </c>
      <c r="V32" s="223">
        <f t="shared" si="27"/>
        <v>30.114285714285717</v>
      </c>
      <c r="W32" s="197">
        <v>30</v>
      </c>
    </row>
    <row r="33" spans="1:23" s="9" customFormat="1" ht="21" customHeight="1" thickBot="1">
      <c r="A33" s="111" t="s">
        <v>19</v>
      </c>
      <c r="B33" s="249"/>
      <c r="C33" s="150"/>
      <c r="D33" s="13"/>
      <c r="E33" s="295"/>
      <c r="F33" s="281"/>
      <c r="G33" s="281"/>
      <c r="H33" s="281"/>
      <c r="I33" s="281"/>
      <c r="J33" s="285"/>
      <c r="K33" s="281"/>
      <c r="L33" s="281"/>
      <c r="M33" s="297"/>
      <c r="N33" s="126"/>
      <c r="O33" s="225">
        <v>64</v>
      </c>
      <c r="P33" s="263">
        <f t="shared" si="21"/>
        <v>2.9024943310657596</v>
      </c>
      <c r="Q33" s="113">
        <f t="shared" si="22"/>
        <v>30.592290249433109</v>
      </c>
      <c r="R33" s="114">
        <f t="shared" si="23"/>
        <v>0</v>
      </c>
      <c r="S33" s="114">
        <f t="shared" si="24"/>
        <v>0</v>
      </c>
      <c r="T33" s="139">
        <f t="shared" si="25"/>
        <v>0</v>
      </c>
      <c r="U33" s="194">
        <f t="shared" si="26"/>
        <v>30.592290249433109</v>
      </c>
      <c r="V33" s="221">
        <f t="shared" si="27"/>
        <v>30.592290249433109</v>
      </c>
      <c r="W33" s="196">
        <v>30</v>
      </c>
    </row>
    <row r="34" spans="1:23" s="9" customFormat="1" ht="21" customHeight="1">
      <c r="A34" s="248" t="s">
        <v>20</v>
      </c>
      <c r="B34" s="249"/>
      <c r="C34" s="150"/>
      <c r="D34" s="13"/>
      <c r="E34" s="231">
        <v>21</v>
      </c>
      <c r="F34" s="262">
        <f t="shared" ref="F34:F53" si="28">$B$14*E34</f>
        <v>0.95238095238095233</v>
      </c>
      <c r="G34" s="201">
        <f t="shared" ref="G34:G53" si="29">$F34*$B$13</f>
        <v>10.038095238095238</v>
      </c>
      <c r="H34" s="201">
        <f t="shared" ref="H34:H53" si="30">IF(AND($B$35&gt;0, OR($B$26&gt;0)),"ENTER MARKUP OR MARGIN, NOT BOTH",IF(AND($B$35&gt;0,$B$26=0),$B$35,IF(AND($B$35=0,OR($B$26&gt;0)),SUM((G34*$B$26)),IF(AND($B$35=0,$B$26=0),0))))</f>
        <v>0</v>
      </c>
      <c r="I34" s="201">
        <f t="shared" ref="I34:I53" si="31">IF($B$20=0,0,($B$20*K34))</f>
        <v>0</v>
      </c>
      <c r="J34" s="202">
        <f t="shared" ref="J34:J53" si="32">Injection</f>
        <v>0</v>
      </c>
      <c r="K34" s="203">
        <f t="shared" ref="K34:K53" si="33">SUM(G34+H34+J34)</f>
        <v>10.038095238095238</v>
      </c>
      <c r="L34" s="219">
        <f>SUM(K34+I34)</f>
        <v>10.038095238095238</v>
      </c>
      <c r="M34" s="230">
        <v>10</v>
      </c>
      <c r="N34" s="126"/>
      <c r="O34" s="226">
        <v>65</v>
      </c>
      <c r="P34" s="264">
        <f t="shared" si="21"/>
        <v>2.947845804988662</v>
      </c>
      <c r="Q34" s="116">
        <f t="shared" si="22"/>
        <v>31.070294784580501</v>
      </c>
      <c r="R34" s="116">
        <f t="shared" si="23"/>
        <v>0</v>
      </c>
      <c r="S34" s="116">
        <f t="shared" si="24"/>
        <v>0</v>
      </c>
      <c r="T34" s="140">
        <f t="shared" si="25"/>
        <v>0</v>
      </c>
      <c r="U34" s="191">
        <f t="shared" si="26"/>
        <v>31.070294784580501</v>
      </c>
      <c r="V34" s="224">
        <f t="shared" si="27"/>
        <v>31.070294784580501</v>
      </c>
      <c r="W34" s="197">
        <v>30</v>
      </c>
    </row>
    <row r="35" spans="1:23" s="9" customFormat="1" ht="21" customHeight="1">
      <c r="A35" s="111" t="s">
        <v>21</v>
      </c>
      <c r="B35" s="249"/>
      <c r="C35" s="150"/>
      <c r="D35" s="13"/>
      <c r="E35" s="220">
        <v>22</v>
      </c>
      <c r="F35" s="261">
        <f t="shared" si="28"/>
        <v>0.99773242630385484</v>
      </c>
      <c r="G35" s="114">
        <f t="shared" si="29"/>
        <v>10.516099773242631</v>
      </c>
      <c r="H35" s="114">
        <f t="shared" si="30"/>
        <v>0</v>
      </c>
      <c r="I35" s="114">
        <f t="shared" si="31"/>
        <v>0</v>
      </c>
      <c r="J35" s="114">
        <f t="shared" si="32"/>
        <v>0</v>
      </c>
      <c r="K35" s="205">
        <f t="shared" si="33"/>
        <v>10.516099773242631</v>
      </c>
      <c r="L35" s="221">
        <f t="shared" ref="L35:L53" si="34">SUM(K35+I35)</f>
        <v>10.516099773242631</v>
      </c>
      <c r="M35" s="196">
        <v>10</v>
      </c>
      <c r="N35" s="126"/>
      <c r="O35" s="227">
        <v>66</v>
      </c>
      <c r="P35" s="261">
        <f t="shared" si="21"/>
        <v>2.9931972789115644</v>
      </c>
      <c r="Q35" s="113">
        <f t="shared" si="22"/>
        <v>31.548299319727892</v>
      </c>
      <c r="R35" s="114">
        <f t="shared" si="23"/>
        <v>0</v>
      </c>
      <c r="S35" s="114">
        <f t="shared" si="24"/>
        <v>0</v>
      </c>
      <c r="T35" s="139">
        <f t="shared" si="25"/>
        <v>0</v>
      </c>
      <c r="U35" s="194">
        <f t="shared" si="26"/>
        <v>31.548299319727892</v>
      </c>
      <c r="V35" s="221">
        <f t="shared" si="27"/>
        <v>31.548299319727892</v>
      </c>
      <c r="W35" s="196">
        <v>30</v>
      </c>
    </row>
    <row r="36" spans="1:23" s="9" customFormat="1" ht="21" customHeight="1">
      <c r="A36" s="111" t="s">
        <v>22</v>
      </c>
      <c r="B36" s="249"/>
      <c r="C36" s="151"/>
      <c r="D36" s="13"/>
      <c r="E36" s="222">
        <v>23</v>
      </c>
      <c r="F36" s="262">
        <f t="shared" si="28"/>
        <v>1.0430839002267573</v>
      </c>
      <c r="G36" s="116">
        <f t="shared" si="29"/>
        <v>10.994104308390023</v>
      </c>
      <c r="H36" s="116">
        <f t="shared" si="30"/>
        <v>0</v>
      </c>
      <c r="I36" s="116">
        <f t="shared" si="31"/>
        <v>0</v>
      </c>
      <c r="J36" s="116">
        <f t="shared" si="32"/>
        <v>0</v>
      </c>
      <c r="K36" s="206">
        <f t="shared" si="33"/>
        <v>10.994104308390023</v>
      </c>
      <c r="L36" s="223">
        <f t="shared" si="34"/>
        <v>10.994104308390023</v>
      </c>
      <c r="M36" s="197">
        <v>10</v>
      </c>
      <c r="N36" s="126"/>
      <c r="O36" s="222">
        <v>67</v>
      </c>
      <c r="P36" s="262">
        <f t="shared" si="21"/>
        <v>3.0385487528344672</v>
      </c>
      <c r="Q36" s="116">
        <f t="shared" si="22"/>
        <v>32.026303854875287</v>
      </c>
      <c r="R36" s="116">
        <f t="shared" si="23"/>
        <v>0</v>
      </c>
      <c r="S36" s="116">
        <f t="shared" si="24"/>
        <v>0</v>
      </c>
      <c r="T36" s="140">
        <f t="shared" si="25"/>
        <v>0</v>
      </c>
      <c r="U36" s="190">
        <f t="shared" ref="U36:U49" si="35">SUM(Q36+R36+T36)</f>
        <v>32.026303854875287</v>
      </c>
      <c r="V36" s="223">
        <f t="shared" si="27"/>
        <v>32.026303854875287</v>
      </c>
      <c r="W36" s="197">
        <v>30</v>
      </c>
    </row>
    <row r="37" spans="1:23" s="9" customFormat="1" ht="21" customHeight="1">
      <c r="A37" s="111" t="s">
        <v>67</v>
      </c>
      <c r="B37" s="249"/>
      <c r="C37" s="150"/>
      <c r="D37" s="13"/>
      <c r="E37" s="225">
        <v>24</v>
      </c>
      <c r="F37" s="266">
        <f t="shared" si="28"/>
        <v>1.0884353741496597</v>
      </c>
      <c r="G37" s="114">
        <f t="shared" si="29"/>
        <v>11.472108843537415</v>
      </c>
      <c r="H37" s="114">
        <f t="shared" si="30"/>
        <v>0</v>
      </c>
      <c r="I37" s="114">
        <f t="shared" si="31"/>
        <v>0</v>
      </c>
      <c r="J37" s="114">
        <f t="shared" si="32"/>
        <v>0</v>
      </c>
      <c r="K37" s="205">
        <f t="shared" si="33"/>
        <v>11.472108843537415</v>
      </c>
      <c r="L37" s="221">
        <f t="shared" si="34"/>
        <v>11.472108843537415</v>
      </c>
      <c r="M37" s="196">
        <v>10</v>
      </c>
      <c r="N37" s="126"/>
      <c r="O37" s="220">
        <v>68</v>
      </c>
      <c r="P37" s="261">
        <f t="shared" si="21"/>
        <v>3.0839002267573696</v>
      </c>
      <c r="Q37" s="113">
        <f t="shared" si="22"/>
        <v>32.504308390022679</v>
      </c>
      <c r="R37" s="114">
        <f t="shared" si="23"/>
        <v>0</v>
      </c>
      <c r="S37" s="114">
        <f t="shared" si="24"/>
        <v>0</v>
      </c>
      <c r="T37" s="139">
        <f t="shared" si="25"/>
        <v>0</v>
      </c>
      <c r="U37" s="194">
        <f t="shared" si="35"/>
        <v>32.504308390022679</v>
      </c>
      <c r="V37" s="221">
        <f t="shared" si="27"/>
        <v>32.504308390022679</v>
      </c>
      <c r="W37" s="196">
        <v>30</v>
      </c>
    </row>
    <row r="38" spans="1:23" s="9" customFormat="1" ht="21" customHeight="1">
      <c r="A38" s="111" t="s">
        <v>23</v>
      </c>
      <c r="B38" s="249"/>
      <c r="C38" s="151"/>
      <c r="D38" s="13"/>
      <c r="E38" s="226">
        <v>25</v>
      </c>
      <c r="F38" s="267">
        <f t="shared" si="28"/>
        <v>1.1337868480725624</v>
      </c>
      <c r="G38" s="116">
        <f t="shared" si="29"/>
        <v>11.950113378684808</v>
      </c>
      <c r="H38" s="116">
        <f t="shared" si="30"/>
        <v>0</v>
      </c>
      <c r="I38" s="116">
        <f t="shared" si="31"/>
        <v>0</v>
      </c>
      <c r="J38" s="116">
        <f t="shared" si="32"/>
        <v>0</v>
      </c>
      <c r="K38" s="206">
        <f t="shared" si="33"/>
        <v>11.950113378684808</v>
      </c>
      <c r="L38" s="223">
        <f t="shared" si="34"/>
        <v>11.950113378684808</v>
      </c>
      <c r="M38" s="197">
        <v>10</v>
      </c>
      <c r="N38" s="126"/>
      <c r="O38" s="222">
        <v>69</v>
      </c>
      <c r="P38" s="262">
        <f t="shared" si="21"/>
        <v>3.129251700680272</v>
      </c>
      <c r="Q38" s="116">
        <f t="shared" si="22"/>
        <v>32.982312925170071</v>
      </c>
      <c r="R38" s="116">
        <f t="shared" si="23"/>
        <v>0</v>
      </c>
      <c r="S38" s="116">
        <f t="shared" si="24"/>
        <v>0</v>
      </c>
      <c r="T38" s="140">
        <f t="shared" si="25"/>
        <v>0</v>
      </c>
      <c r="U38" s="190">
        <f t="shared" si="35"/>
        <v>32.982312925170071</v>
      </c>
      <c r="V38" s="223">
        <f t="shared" si="27"/>
        <v>32.982312925170071</v>
      </c>
      <c r="W38" s="197">
        <v>30</v>
      </c>
    </row>
    <row r="39" spans="1:23" s="9" customFormat="1" ht="21" customHeight="1">
      <c r="C39" s="127"/>
      <c r="D39" s="13"/>
      <c r="E39" s="227">
        <v>26</v>
      </c>
      <c r="F39" s="261">
        <f t="shared" si="28"/>
        <v>1.1791383219954648</v>
      </c>
      <c r="G39" s="114">
        <f t="shared" si="29"/>
        <v>12.4281179138322</v>
      </c>
      <c r="H39" s="114">
        <f t="shared" si="30"/>
        <v>0</v>
      </c>
      <c r="I39" s="114">
        <f t="shared" si="31"/>
        <v>0</v>
      </c>
      <c r="J39" s="114">
        <f t="shared" si="32"/>
        <v>0</v>
      </c>
      <c r="K39" s="205">
        <f t="shared" si="33"/>
        <v>12.4281179138322</v>
      </c>
      <c r="L39" s="221">
        <f t="shared" si="34"/>
        <v>12.4281179138322</v>
      </c>
      <c r="M39" s="196">
        <v>10</v>
      </c>
      <c r="N39" s="126"/>
      <c r="O39" s="220">
        <v>70</v>
      </c>
      <c r="P39" s="261">
        <f t="shared" si="21"/>
        <v>3.1746031746031744</v>
      </c>
      <c r="Q39" s="113">
        <f t="shared" si="22"/>
        <v>33.460317460317462</v>
      </c>
      <c r="R39" s="114">
        <f t="shared" si="23"/>
        <v>0</v>
      </c>
      <c r="S39" s="114">
        <f t="shared" si="24"/>
        <v>0</v>
      </c>
      <c r="T39" s="139">
        <f t="shared" si="25"/>
        <v>0</v>
      </c>
      <c r="U39" s="194">
        <f t="shared" si="35"/>
        <v>33.460317460317462</v>
      </c>
      <c r="V39" s="221">
        <f t="shared" si="27"/>
        <v>33.460317460317462</v>
      </c>
      <c r="W39" s="196">
        <v>30</v>
      </c>
    </row>
    <row r="40" spans="1:23" s="9" customFormat="1" ht="21" customHeight="1">
      <c r="A40" s="292" t="s">
        <v>26</v>
      </c>
      <c r="B40" s="292"/>
      <c r="C40" s="293"/>
      <c r="D40" s="13"/>
      <c r="E40" s="222">
        <v>27</v>
      </c>
      <c r="F40" s="262">
        <f t="shared" si="28"/>
        <v>1.2244897959183674</v>
      </c>
      <c r="G40" s="116">
        <f t="shared" si="29"/>
        <v>12.906122448979593</v>
      </c>
      <c r="H40" s="116">
        <f t="shared" si="30"/>
        <v>0</v>
      </c>
      <c r="I40" s="116">
        <f t="shared" si="31"/>
        <v>0</v>
      </c>
      <c r="J40" s="116">
        <f t="shared" si="32"/>
        <v>0</v>
      </c>
      <c r="K40" s="206">
        <f t="shared" si="33"/>
        <v>12.906122448979593</v>
      </c>
      <c r="L40" s="223">
        <f t="shared" si="34"/>
        <v>12.906122448979593</v>
      </c>
      <c r="M40" s="197">
        <v>10</v>
      </c>
      <c r="N40" s="126"/>
      <c r="O40" s="222">
        <v>71</v>
      </c>
      <c r="P40" s="262">
        <f t="shared" si="21"/>
        <v>3.2199546485260773</v>
      </c>
      <c r="Q40" s="116">
        <f t="shared" si="22"/>
        <v>33.938321995464854</v>
      </c>
      <c r="R40" s="116">
        <f t="shared" si="23"/>
        <v>0</v>
      </c>
      <c r="S40" s="116">
        <f t="shared" si="24"/>
        <v>0</v>
      </c>
      <c r="T40" s="140">
        <f t="shared" si="25"/>
        <v>0</v>
      </c>
      <c r="U40" s="190">
        <f t="shared" si="35"/>
        <v>33.938321995464854</v>
      </c>
      <c r="V40" s="223">
        <f t="shared" si="27"/>
        <v>33.938321995464854</v>
      </c>
      <c r="W40" s="197">
        <v>30</v>
      </c>
    </row>
    <row r="41" spans="1:23" s="9" customFormat="1" ht="21" customHeight="1">
      <c r="A41" s="292"/>
      <c r="B41" s="292"/>
      <c r="C41" s="293"/>
      <c r="D41" s="13"/>
      <c r="E41" s="220">
        <v>28</v>
      </c>
      <c r="F41" s="261">
        <f t="shared" si="28"/>
        <v>1.2698412698412698</v>
      </c>
      <c r="G41" s="114">
        <f t="shared" si="29"/>
        <v>13.384126984126985</v>
      </c>
      <c r="H41" s="114">
        <f t="shared" si="30"/>
        <v>0</v>
      </c>
      <c r="I41" s="114">
        <f t="shared" si="31"/>
        <v>0</v>
      </c>
      <c r="J41" s="114">
        <f t="shared" si="32"/>
        <v>0</v>
      </c>
      <c r="K41" s="205">
        <f t="shared" si="33"/>
        <v>13.384126984126985</v>
      </c>
      <c r="L41" s="221">
        <f t="shared" si="34"/>
        <v>13.384126984126985</v>
      </c>
      <c r="M41" s="196">
        <v>10</v>
      </c>
      <c r="N41" s="126"/>
      <c r="O41" s="220">
        <v>72</v>
      </c>
      <c r="P41" s="261">
        <f t="shared" si="21"/>
        <v>3.2653061224489797</v>
      </c>
      <c r="Q41" s="113">
        <f t="shared" si="22"/>
        <v>34.416326530612245</v>
      </c>
      <c r="R41" s="114">
        <f t="shared" si="23"/>
        <v>0</v>
      </c>
      <c r="S41" s="114">
        <f t="shared" si="24"/>
        <v>0</v>
      </c>
      <c r="T41" s="139">
        <f t="shared" si="25"/>
        <v>0</v>
      </c>
      <c r="U41" s="194">
        <f t="shared" si="35"/>
        <v>34.416326530612245</v>
      </c>
      <c r="V41" s="221">
        <f t="shared" si="27"/>
        <v>34.416326530612245</v>
      </c>
      <c r="W41" s="196">
        <v>30</v>
      </c>
    </row>
    <row r="42" spans="1:23" s="9" customFormat="1" ht="21" customHeight="1">
      <c r="A42" s="111" t="s">
        <v>19</v>
      </c>
      <c r="B42" s="250">
        <f>AVERAGE(K6:K15)</f>
        <v>2.6290249433106578</v>
      </c>
      <c r="C42" s="3"/>
      <c r="D42" s="13"/>
      <c r="E42" s="222">
        <v>29</v>
      </c>
      <c r="F42" s="262">
        <f t="shared" si="28"/>
        <v>1.3151927437641724</v>
      </c>
      <c r="G42" s="116">
        <f t="shared" si="29"/>
        <v>13.862131519274378</v>
      </c>
      <c r="H42" s="116">
        <f t="shared" si="30"/>
        <v>0</v>
      </c>
      <c r="I42" s="116">
        <f t="shared" si="31"/>
        <v>0</v>
      </c>
      <c r="J42" s="116">
        <f t="shared" si="32"/>
        <v>0</v>
      </c>
      <c r="K42" s="206">
        <f t="shared" si="33"/>
        <v>13.862131519274378</v>
      </c>
      <c r="L42" s="223">
        <f t="shared" si="34"/>
        <v>13.862131519274378</v>
      </c>
      <c r="M42" s="197">
        <v>10</v>
      </c>
      <c r="N42" s="126"/>
      <c r="O42" s="222">
        <v>73</v>
      </c>
      <c r="P42" s="262">
        <f t="shared" si="21"/>
        <v>3.3106575963718821</v>
      </c>
      <c r="Q42" s="116">
        <f t="shared" si="22"/>
        <v>34.894331065759637</v>
      </c>
      <c r="R42" s="116">
        <f t="shared" si="23"/>
        <v>0</v>
      </c>
      <c r="S42" s="116">
        <f t="shared" si="24"/>
        <v>0</v>
      </c>
      <c r="T42" s="140">
        <f t="shared" si="25"/>
        <v>0</v>
      </c>
      <c r="U42" s="191">
        <f t="shared" si="35"/>
        <v>34.894331065759637</v>
      </c>
      <c r="V42" s="224">
        <f t="shared" si="27"/>
        <v>34.894331065759637</v>
      </c>
      <c r="W42" s="197">
        <v>30</v>
      </c>
    </row>
    <row r="43" spans="1:23" s="9" customFormat="1" ht="21" customHeight="1">
      <c r="A43" s="248" t="s">
        <v>20</v>
      </c>
      <c r="B43" s="250">
        <f>AVERAGE(K20:K29)</f>
        <v>7.4090702947845815</v>
      </c>
      <c r="C43" s="3"/>
      <c r="D43" s="13"/>
      <c r="E43" s="220">
        <v>30</v>
      </c>
      <c r="F43" s="261">
        <f t="shared" si="28"/>
        <v>1.3605442176870748</v>
      </c>
      <c r="G43" s="114">
        <f t="shared" si="29"/>
        <v>14.34013605442177</v>
      </c>
      <c r="H43" s="114">
        <f t="shared" si="30"/>
        <v>0</v>
      </c>
      <c r="I43" s="114">
        <f t="shared" si="31"/>
        <v>0</v>
      </c>
      <c r="J43" s="114">
        <f t="shared" si="32"/>
        <v>0</v>
      </c>
      <c r="K43" s="205">
        <f t="shared" si="33"/>
        <v>14.34013605442177</v>
      </c>
      <c r="L43" s="221">
        <f t="shared" si="34"/>
        <v>14.34013605442177</v>
      </c>
      <c r="M43" s="196">
        <v>10</v>
      </c>
      <c r="N43" s="126"/>
      <c r="O43" s="220">
        <v>74</v>
      </c>
      <c r="P43" s="261">
        <f t="shared" si="21"/>
        <v>3.3560090702947845</v>
      </c>
      <c r="Q43" s="113">
        <f t="shared" si="22"/>
        <v>35.372335600907029</v>
      </c>
      <c r="R43" s="114">
        <f t="shared" si="23"/>
        <v>0</v>
      </c>
      <c r="S43" s="114">
        <f t="shared" si="24"/>
        <v>0</v>
      </c>
      <c r="T43" s="139">
        <f t="shared" si="25"/>
        <v>0</v>
      </c>
      <c r="U43" s="194">
        <f t="shared" si="35"/>
        <v>35.372335600907029</v>
      </c>
      <c r="V43" s="221">
        <f t="shared" si="27"/>
        <v>35.372335600907029</v>
      </c>
      <c r="W43" s="196">
        <v>30</v>
      </c>
    </row>
    <row r="44" spans="1:23" s="9" customFormat="1" ht="21" customHeight="1">
      <c r="A44" s="111" t="s">
        <v>21</v>
      </c>
      <c r="B44" s="250">
        <f>AVERAGE(K34:K53)</f>
        <v>14.579138321995464</v>
      </c>
      <c r="C44" s="3"/>
      <c r="D44" s="13"/>
      <c r="E44" s="222">
        <v>31</v>
      </c>
      <c r="F44" s="262">
        <f t="shared" si="28"/>
        <v>1.4058956916099774</v>
      </c>
      <c r="G44" s="116">
        <f t="shared" si="29"/>
        <v>14.818140589569163</v>
      </c>
      <c r="H44" s="116">
        <f t="shared" si="30"/>
        <v>0</v>
      </c>
      <c r="I44" s="116">
        <f t="shared" si="31"/>
        <v>0</v>
      </c>
      <c r="J44" s="116">
        <f t="shared" si="32"/>
        <v>0</v>
      </c>
      <c r="K44" s="206">
        <f t="shared" si="33"/>
        <v>14.818140589569163</v>
      </c>
      <c r="L44" s="223">
        <f t="shared" si="34"/>
        <v>14.818140589569163</v>
      </c>
      <c r="M44" s="197">
        <v>20</v>
      </c>
      <c r="N44" s="126"/>
      <c r="O44" s="222">
        <v>75</v>
      </c>
      <c r="P44" s="274">
        <f t="shared" si="21"/>
        <v>3.4013605442176869</v>
      </c>
      <c r="Q44" s="116">
        <f t="shared" si="22"/>
        <v>35.85034013605442</v>
      </c>
      <c r="R44" s="116">
        <f t="shared" si="23"/>
        <v>0</v>
      </c>
      <c r="S44" s="116">
        <f t="shared" si="24"/>
        <v>0</v>
      </c>
      <c r="T44" s="140">
        <f t="shared" si="25"/>
        <v>0</v>
      </c>
      <c r="U44" s="190">
        <f t="shared" si="35"/>
        <v>35.85034013605442</v>
      </c>
      <c r="V44" s="223">
        <f t="shared" si="27"/>
        <v>35.85034013605442</v>
      </c>
      <c r="W44" s="197">
        <v>30</v>
      </c>
    </row>
    <row r="45" spans="1:23" s="9" customFormat="1" ht="21" customHeight="1">
      <c r="A45" s="111" t="s">
        <v>22</v>
      </c>
      <c r="B45" s="250">
        <f>AVERAGE(U6:U25)</f>
        <v>24.139229024943312</v>
      </c>
      <c r="C45" s="3"/>
      <c r="D45" s="13"/>
      <c r="E45" s="220">
        <v>32</v>
      </c>
      <c r="F45" s="261">
        <f t="shared" si="28"/>
        <v>1.4512471655328798</v>
      </c>
      <c r="G45" s="114">
        <f t="shared" si="29"/>
        <v>15.296145124716555</v>
      </c>
      <c r="H45" s="114">
        <f t="shared" si="30"/>
        <v>0</v>
      </c>
      <c r="I45" s="114">
        <f t="shared" si="31"/>
        <v>0</v>
      </c>
      <c r="J45" s="114">
        <f t="shared" si="32"/>
        <v>0</v>
      </c>
      <c r="K45" s="205">
        <f t="shared" si="33"/>
        <v>15.296145124716555</v>
      </c>
      <c r="L45" s="221">
        <f t="shared" si="34"/>
        <v>15.296145124716555</v>
      </c>
      <c r="M45" s="196">
        <v>20</v>
      </c>
      <c r="N45" s="126"/>
      <c r="O45" s="233">
        <v>76</v>
      </c>
      <c r="P45" s="275">
        <f t="shared" si="21"/>
        <v>3.4467120181405897</v>
      </c>
      <c r="Q45" s="128">
        <f t="shared" si="22"/>
        <v>36.328344671201819</v>
      </c>
      <c r="R45" s="129">
        <f t="shared" si="23"/>
        <v>0</v>
      </c>
      <c r="S45" s="129">
        <f t="shared" si="24"/>
        <v>0</v>
      </c>
      <c r="T45" s="143">
        <f t="shared" si="25"/>
        <v>0</v>
      </c>
      <c r="U45" s="194">
        <f>SUM(Q45+R45+T45)</f>
        <v>36.328344671201819</v>
      </c>
      <c r="V45" s="221">
        <f t="shared" si="27"/>
        <v>36.328344671201819</v>
      </c>
      <c r="W45" s="198">
        <v>30</v>
      </c>
    </row>
    <row r="46" spans="1:23" s="9" customFormat="1" ht="21" customHeight="1">
      <c r="A46" s="111" t="s">
        <v>67</v>
      </c>
      <c r="B46" s="250">
        <f>AVERAGE(U30:U49)</f>
        <v>33.699319727891158</v>
      </c>
      <c r="C46" s="3"/>
      <c r="D46" s="13"/>
      <c r="E46" s="222">
        <v>33</v>
      </c>
      <c r="F46" s="262">
        <f t="shared" si="28"/>
        <v>1.4965986394557822</v>
      </c>
      <c r="G46" s="116">
        <f t="shared" si="29"/>
        <v>15.774149659863946</v>
      </c>
      <c r="H46" s="116">
        <f t="shared" si="30"/>
        <v>0</v>
      </c>
      <c r="I46" s="116">
        <f t="shared" si="31"/>
        <v>0</v>
      </c>
      <c r="J46" s="116">
        <f t="shared" si="32"/>
        <v>0</v>
      </c>
      <c r="K46" s="206">
        <f t="shared" si="33"/>
        <v>15.774149659863946</v>
      </c>
      <c r="L46" s="223">
        <f t="shared" si="34"/>
        <v>15.774149659863946</v>
      </c>
      <c r="M46" s="197">
        <v>20</v>
      </c>
      <c r="N46" s="126"/>
      <c r="O46" s="231">
        <v>77</v>
      </c>
      <c r="P46" s="271">
        <f t="shared" si="21"/>
        <v>3.4920634920634921</v>
      </c>
      <c r="Q46" s="48">
        <f t="shared" si="22"/>
        <v>36.806349206349211</v>
      </c>
      <c r="R46" s="30">
        <f t="shared" si="23"/>
        <v>0</v>
      </c>
      <c r="S46" s="30">
        <f t="shared" si="24"/>
        <v>0</v>
      </c>
      <c r="T46" s="144">
        <f t="shared" si="25"/>
        <v>0</v>
      </c>
      <c r="U46" s="191">
        <f t="shared" si="35"/>
        <v>36.806349206349211</v>
      </c>
      <c r="V46" s="224">
        <f t="shared" si="27"/>
        <v>36.806349206349211</v>
      </c>
      <c r="W46" s="199">
        <v>30</v>
      </c>
    </row>
    <row r="47" spans="1:23" s="9" customFormat="1" ht="21" customHeight="1">
      <c r="A47" s="111" t="s">
        <v>23</v>
      </c>
      <c r="B47" s="250">
        <f>AVERAGE(U54:U73)</f>
        <v>43.259410430839004</v>
      </c>
      <c r="C47" s="3"/>
      <c r="D47" s="13"/>
      <c r="E47" s="244">
        <v>34</v>
      </c>
      <c r="F47" s="261">
        <f t="shared" si="28"/>
        <v>1.5419501133786848</v>
      </c>
      <c r="G47" s="114">
        <f t="shared" si="29"/>
        <v>16.25215419501134</v>
      </c>
      <c r="H47" s="114">
        <f t="shared" si="30"/>
        <v>0</v>
      </c>
      <c r="I47" s="114">
        <f t="shared" si="31"/>
        <v>0</v>
      </c>
      <c r="J47" s="114">
        <f t="shared" si="32"/>
        <v>0</v>
      </c>
      <c r="K47" s="205">
        <f t="shared" si="33"/>
        <v>16.25215419501134</v>
      </c>
      <c r="L47" s="221">
        <f t="shared" si="34"/>
        <v>16.25215419501134</v>
      </c>
      <c r="M47" s="196">
        <v>20</v>
      </c>
      <c r="N47" s="126"/>
      <c r="O47" s="234">
        <v>78</v>
      </c>
      <c r="P47" s="272">
        <f t="shared" si="21"/>
        <v>3.5374149659863945</v>
      </c>
      <c r="Q47" s="58">
        <f t="shared" si="22"/>
        <v>37.284353741496602</v>
      </c>
      <c r="R47" s="59">
        <f t="shared" si="23"/>
        <v>0</v>
      </c>
      <c r="S47" s="59">
        <f t="shared" si="24"/>
        <v>0</v>
      </c>
      <c r="T47" s="145">
        <f t="shared" si="25"/>
        <v>0</v>
      </c>
      <c r="U47" s="194">
        <f t="shared" si="35"/>
        <v>37.284353741496602</v>
      </c>
      <c r="V47" s="221">
        <f t="shared" si="27"/>
        <v>37.284353741496602</v>
      </c>
      <c r="W47" s="200">
        <v>30</v>
      </c>
    </row>
    <row r="48" spans="1:23" s="9" customFormat="1" ht="21" customHeight="1">
      <c r="B48" s="172"/>
      <c r="C48" s="172"/>
      <c r="D48" s="13"/>
      <c r="E48" s="222">
        <v>35</v>
      </c>
      <c r="F48" s="268">
        <f t="shared" si="28"/>
        <v>1.5873015873015872</v>
      </c>
      <c r="G48" s="116">
        <f t="shared" si="29"/>
        <v>16.730158730158731</v>
      </c>
      <c r="H48" s="116">
        <f t="shared" si="30"/>
        <v>0</v>
      </c>
      <c r="I48" s="116">
        <f t="shared" si="31"/>
        <v>0</v>
      </c>
      <c r="J48" s="116">
        <f t="shared" si="32"/>
        <v>0</v>
      </c>
      <c r="K48" s="206">
        <f t="shared" si="33"/>
        <v>16.730158730158731</v>
      </c>
      <c r="L48" s="223">
        <f t="shared" si="34"/>
        <v>16.730158730158731</v>
      </c>
      <c r="M48" s="197">
        <v>20</v>
      </c>
      <c r="N48" s="126"/>
      <c r="O48" s="222">
        <v>79</v>
      </c>
      <c r="P48" s="271">
        <f t="shared" si="21"/>
        <v>3.5827664399092969</v>
      </c>
      <c r="Q48" s="48">
        <f t="shared" si="22"/>
        <v>37.762358276643994</v>
      </c>
      <c r="R48" s="32">
        <f t="shared" si="23"/>
        <v>0</v>
      </c>
      <c r="S48" s="32">
        <f t="shared" si="24"/>
        <v>0</v>
      </c>
      <c r="T48" s="144">
        <f t="shared" si="25"/>
        <v>0</v>
      </c>
      <c r="U48" s="190">
        <f t="shared" si="35"/>
        <v>37.762358276643994</v>
      </c>
      <c r="V48" s="223">
        <f t="shared" si="27"/>
        <v>37.762358276643994</v>
      </c>
      <c r="W48" s="199">
        <v>30</v>
      </c>
    </row>
    <row r="49" spans="1:24" s="9" customFormat="1" ht="21" customHeight="1" thickBot="1">
      <c r="D49" s="13"/>
      <c r="E49" s="233">
        <v>36</v>
      </c>
      <c r="F49" s="269">
        <f t="shared" si="28"/>
        <v>1.6326530612244898</v>
      </c>
      <c r="G49" s="114">
        <f t="shared" si="29"/>
        <v>17.208163265306123</v>
      </c>
      <c r="H49" s="114">
        <f t="shared" si="30"/>
        <v>0</v>
      </c>
      <c r="I49" s="114">
        <f t="shared" si="31"/>
        <v>0</v>
      </c>
      <c r="J49" s="114">
        <f t="shared" si="32"/>
        <v>0</v>
      </c>
      <c r="K49" s="205">
        <f t="shared" si="33"/>
        <v>17.208163265306123</v>
      </c>
      <c r="L49" s="221">
        <f t="shared" si="34"/>
        <v>17.208163265306123</v>
      </c>
      <c r="M49" s="198">
        <v>20</v>
      </c>
      <c r="N49" s="126"/>
      <c r="O49" s="228">
        <v>80</v>
      </c>
      <c r="P49" s="270">
        <f t="shared" si="21"/>
        <v>3.6281179138321997</v>
      </c>
      <c r="Q49" s="156">
        <f t="shared" si="22"/>
        <v>38.240362811791385</v>
      </c>
      <c r="R49" s="154">
        <f t="shared" si="23"/>
        <v>0</v>
      </c>
      <c r="S49" s="154">
        <f t="shared" si="24"/>
        <v>0</v>
      </c>
      <c r="T49" s="155">
        <f t="shared" si="25"/>
        <v>0</v>
      </c>
      <c r="U49" s="210">
        <f t="shared" si="35"/>
        <v>38.240362811791385</v>
      </c>
      <c r="V49" s="229">
        <f t="shared" si="27"/>
        <v>38.240362811791385</v>
      </c>
      <c r="W49" s="214">
        <v>30</v>
      </c>
    </row>
    <row r="50" spans="1:24" s="9" customFormat="1" ht="21" customHeight="1">
      <c r="D50" s="13"/>
      <c r="E50" s="231">
        <v>37</v>
      </c>
      <c r="F50" s="262">
        <f t="shared" si="28"/>
        <v>1.6780045351473922</v>
      </c>
      <c r="G50" s="208">
        <f t="shared" si="29"/>
        <v>17.686167800453514</v>
      </c>
      <c r="H50" s="208">
        <f t="shared" si="30"/>
        <v>0</v>
      </c>
      <c r="I50" s="208">
        <f t="shared" si="31"/>
        <v>0</v>
      </c>
      <c r="J50" s="116">
        <f t="shared" si="32"/>
        <v>0</v>
      </c>
      <c r="K50" s="206">
        <f t="shared" si="33"/>
        <v>17.686167800453514</v>
      </c>
      <c r="L50" s="223">
        <f t="shared" si="34"/>
        <v>17.686167800453514</v>
      </c>
      <c r="M50" s="199">
        <v>20</v>
      </c>
      <c r="N50" s="126"/>
      <c r="O50" s="133"/>
      <c r="P50" s="258"/>
      <c r="Q50" s="135"/>
      <c r="R50" s="135"/>
      <c r="S50" s="135"/>
      <c r="T50" s="135"/>
      <c r="U50" s="135"/>
      <c r="V50" s="135"/>
      <c r="W50" s="135"/>
      <c r="X50" s="13"/>
    </row>
    <row r="51" spans="1:24" s="9" customFormat="1" ht="21" customHeight="1" thickBot="1">
      <c r="D51" s="13"/>
      <c r="E51" s="234">
        <v>38</v>
      </c>
      <c r="F51" s="261">
        <f t="shared" si="28"/>
        <v>1.7233560090702948</v>
      </c>
      <c r="G51" s="207">
        <f t="shared" si="29"/>
        <v>18.164172335600909</v>
      </c>
      <c r="H51" s="207">
        <f t="shared" si="30"/>
        <v>0</v>
      </c>
      <c r="I51" s="207">
        <f t="shared" si="31"/>
        <v>0</v>
      </c>
      <c r="J51" s="207">
        <f t="shared" si="32"/>
        <v>0</v>
      </c>
      <c r="K51" s="205">
        <f t="shared" si="33"/>
        <v>18.164172335600909</v>
      </c>
      <c r="L51" s="221">
        <f t="shared" si="34"/>
        <v>18.164172335600909</v>
      </c>
      <c r="M51" s="200">
        <v>20</v>
      </c>
      <c r="N51" s="126"/>
      <c r="O51" s="290" t="s">
        <v>27</v>
      </c>
      <c r="P51" s="290"/>
      <c r="Q51" s="290"/>
      <c r="R51" s="290"/>
      <c r="S51" s="290"/>
      <c r="T51" s="290"/>
      <c r="U51" s="290"/>
      <c r="V51" s="178"/>
      <c r="W51" s="168"/>
      <c r="X51" s="13"/>
    </row>
    <row r="52" spans="1:24" s="9" customFormat="1" ht="21" customHeight="1">
      <c r="A52" s="77"/>
      <c r="B52" s="3"/>
      <c r="C52" s="3"/>
      <c r="D52" s="13"/>
      <c r="E52" s="222">
        <v>39</v>
      </c>
      <c r="F52" s="262">
        <f t="shared" si="28"/>
        <v>1.7687074829931972</v>
      </c>
      <c r="G52" s="116">
        <f t="shared" si="29"/>
        <v>18.642176870748301</v>
      </c>
      <c r="H52" s="116">
        <f t="shared" si="30"/>
        <v>0</v>
      </c>
      <c r="I52" s="116">
        <f t="shared" si="31"/>
        <v>0</v>
      </c>
      <c r="J52" s="116">
        <f t="shared" si="32"/>
        <v>0</v>
      </c>
      <c r="K52" s="206">
        <f t="shared" si="33"/>
        <v>18.642176870748301</v>
      </c>
      <c r="L52" s="223">
        <f t="shared" si="34"/>
        <v>18.642176870748301</v>
      </c>
      <c r="M52" s="199">
        <v>20</v>
      </c>
      <c r="N52" s="126"/>
      <c r="O52" s="294" t="s">
        <v>2</v>
      </c>
      <c r="P52" s="280" t="s">
        <v>3</v>
      </c>
      <c r="Q52" s="280" t="s">
        <v>4</v>
      </c>
      <c r="R52" s="280" t="s">
        <v>63</v>
      </c>
      <c r="S52" s="280" t="s">
        <v>5</v>
      </c>
      <c r="T52" s="280" t="s">
        <v>6</v>
      </c>
      <c r="U52" s="280" t="s">
        <v>7</v>
      </c>
      <c r="V52" s="280" t="s">
        <v>8</v>
      </c>
      <c r="W52" s="280" t="s">
        <v>9</v>
      </c>
    </row>
    <row r="53" spans="1:24" s="9" customFormat="1" ht="21" customHeight="1" thickBot="1">
      <c r="A53" s="77"/>
      <c r="B53" s="3"/>
      <c r="C53" s="3"/>
      <c r="D53" s="13"/>
      <c r="E53" s="228">
        <v>40</v>
      </c>
      <c r="F53" s="270">
        <f t="shared" si="28"/>
        <v>1.8140589569160999</v>
      </c>
      <c r="G53" s="204">
        <f t="shared" si="29"/>
        <v>19.120181405895693</v>
      </c>
      <c r="H53" s="204">
        <f t="shared" si="30"/>
        <v>0</v>
      </c>
      <c r="I53" s="204">
        <f t="shared" si="31"/>
        <v>0</v>
      </c>
      <c r="J53" s="155">
        <f t="shared" si="32"/>
        <v>0</v>
      </c>
      <c r="K53" s="209">
        <f t="shared" si="33"/>
        <v>19.120181405895693</v>
      </c>
      <c r="L53" s="245">
        <f t="shared" si="34"/>
        <v>19.120181405895693</v>
      </c>
      <c r="M53" s="214">
        <v>20</v>
      </c>
      <c r="N53" s="173"/>
      <c r="O53" s="295"/>
      <c r="P53" s="281"/>
      <c r="Q53" s="281"/>
      <c r="R53" s="281"/>
      <c r="S53" s="281"/>
      <c r="T53" s="281"/>
      <c r="U53" s="281"/>
      <c r="V53" s="281"/>
      <c r="W53" s="281"/>
    </row>
    <row r="54" spans="1:24" s="9" customFormat="1" ht="21" customHeight="1">
      <c r="A54" s="4"/>
      <c r="B54" s="3"/>
      <c r="C54" s="3"/>
      <c r="D54" s="13"/>
      <c r="N54" s="174"/>
      <c r="O54" s="215">
        <v>81</v>
      </c>
      <c r="P54" s="276">
        <f t="shared" ref="P54:P73" si="36">$B$14*O54</f>
        <v>3.6734693877551021</v>
      </c>
      <c r="Q54" s="216">
        <f t="shared" ref="Q54:Q73" si="37">$P54*$B$13</f>
        <v>38.718367346938777</v>
      </c>
      <c r="R54" s="217">
        <f t="shared" ref="R54:R73" si="38">IF(AND($B$38&gt;0, OR($B$29&gt;0)),"ENTER MARKUP OR MARGIN, NOT BOTH",IF(AND($B$38&gt;0,$B$29=0),$B$38,IF(AND($B$38=0,OR($B$29&gt;0)),SUM((Q54*$B$29)),IF(AND($B$38=0,$B$29=0),0))))</f>
        <v>0</v>
      </c>
      <c r="S54" s="217">
        <f t="shared" ref="S54:S73" si="39">IF($B$20=0,0,($B$20*U54))</f>
        <v>0</v>
      </c>
      <c r="T54" s="218">
        <f t="shared" ref="T54:T73" si="40">Injection</f>
        <v>0</v>
      </c>
      <c r="U54" s="203">
        <f>SUM(Q54+R54+T54)</f>
        <v>38.718367346938777</v>
      </c>
      <c r="V54" s="219">
        <f>SUM(U54+S54)</f>
        <v>38.718367346938777</v>
      </c>
      <c r="W54" s="211">
        <v>30</v>
      </c>
    </row>
    <row r="55" spans="1:24" s="9" customFormat="1" ht="21" customHeight="1">
      <c r="A55" s="13"/>
      <c r="B55" s="13"/>
      <c r="C55" s="13"/>
      <c r="D55" s="13"/>
      <c r="E55" s="175"/>
      <c r="F55" s="175"/>
      <c r="G55" s="175"/>
      <c r="H55" s="175"/>
      <c r="I55" s="175"/>
      <c r="J55" s="175"/>
      <c r="K55" s="175"/>
      <c r="L55" s="175"/>
      <c r="M55" s="175"/>
      <c r="N55" s="174"/>
      <c r="O55" s="220">
        <v>82</v>
      </c>
      <c r="P55" s="272">
        <f t="shared" si="36"/>
        <v>3.7188208616780045</v>
      </c>
      <c r="Q55" s="31">
        <f t="shared" si="37"/>
        <v>39.196371882086169</v>
      </c>
      <c r="R55" s="31">
        <f t="shared" si="38"/>
        <v>0</v>
      </c>
      <c r="S55" s="31">
        <f t="shared" si="39"/>
        <v>0</v>
      </c>
      <c r="T55" s="146">
        <f t="shared" si="40"/>
        <v>0</v>
      </c>
      <c r="U55" s="194">
        <f t="shared" ref="U55:U60" si="41">SUM(Q55+R55+T55)</f>
        <v>39.196371882086169</v>
      </c>
      <c r="V55" s="221">
        <f t="shared" ref="V55:V73" si="42">SUM(U55+S55)</f>
        <v>39.196371882086169</v>
      </c>
      <c r="W55" s="212">
        <v>30</v>
      </c>
    </row>
    <row r="56" spans="1:24" s="9" customFormat="1" ht="21" customHeight="1">
      <c r="A56" s="13"/>
      <c r="B56" s="13"/>
      <c r="C56" s="13"/>
      <c r="D56" s="13"/>
      <c r="E56" s="13"/>
      <c r="F56" s="13"/>
      <c r="G56" s="13"/>
      <c r="H56" s="13"/>
      <c r="I56" s="13"/>
      <c r="J56" s="13"/>
      <c r="K56" s="13"/>
      <c r="L56" s="13"/>
      <c r="M56" s="13"/>
      <c r="N56" s="132"/>
      <c r="O56" s="222">
        <v>83</v>
      </c>
      <c r="P56" s="271">
        <f t="shared" si="36"/>
        <v>3.7641723356009069</v>
      </c>
      <c r="Q56" s="32">
        <f t="shared" si="37"/>
        <v>39.67437641723356</v>
      </c>
      <c r="R56" s="32">
        <f t="shared" si="38"/>
        <v>0</v>
      </c>
      <c r="S56" s="32">
        <f t="shared" si="39"/>
        <v>0</v>
      </c>
      <c r="T56" s="144">
        <f t="shared" si="40"/>
        <v>0</v>
      </c>
      <c r="U56" s="190">
        <f t="shared" si="41"/>
        <v>39.67437641723356</v>
      </c>
      <c r="V56" s="223">
        <f t="shared" si="42"/>
        <v>39.67437641723356</v>
      </c>
      <c r="W56" s="199">
        <v>30</v>
      </c>
    </row>
    <row r="57" spans="1:24" s="9" customFormat="1" ht="21" customHeight="1">
      <c r="A57" s="13"/>
      <c r="B57" s="13"/>
      <c r="C57" s="13"/>
      <c r="D57" s="13"/>
      <c r="E57" s="13"/>
      <c r="F57" s="13"/>
      <c r="G57" s="13"/>
      <c r="H57" s="165"/>
      <c r="I57" s="13"/>
      <c r="J57" s="13"/>
      <c r="K57" s="13"/>
      <c r="L57" s="13"/>
      <c r="M57" s="13"/>
      <c r="N57" s="132"/>
      <c r="O57" s="220">
        <v>84</v>
      </c>
      <c r="P57" s="272">
        <f t="shared" si="36"/>
        <v>3.8095238095238093</v>
      </c>
      <c r="Q57" s="31">
        <f t="shared" si="37"/>
        <v>40.152380952380952</v>
      </c>
      <c r="R57" s="31">
        <f t="shared" si="38"/>
        <v>0</v>
      </c>
      <c r="S57" s="31">
        <f t="shared" si="39"/>
        <v>0</v>
      </c>
      <c r="T57" s="146">
        <f t="shared" si="40"/>
        <v>0</v>
      </c>
      <c r="U57" s="194">
        <f t="shared" si="41"/>
        <v>40.152380952380952</v>
      </c>
      <c r="V57" s="221">
        <f t="shared" si="42"/>
        <v>40.152380952380952</v>
      </c>
      <c r="W57" s="212">
        <v>30</v>
      </c>
    </row>
    <row r="58" spans="1:24" s="9" customFormat="1" ht="21" customHeight="1">
      <c r="A58" s="13"/>
      <c r="B58" s="13"/>
      <c r="C58" s="13"/>
      <c r="D58" s="13"/>
      <c r="E58" s="1"/>
      <c r="F58" s="1"/>
      <c r="G58" s="46"/>
      <c r="H58" s="1"/>
      <c r="I58" s="46"/>
      <c r="J58" s="46"/>
      <c r="K58" s="46"/>
      <c r="L58" s="46"/>
      <c r="M58" s="46"/>
      <c r="N58" s="132"/>
      <c r="O58" s="222">
        <v>85</v>
      </c>
      <c r="P58" s="271">
        <f t="shared" si="36"/>
        <v>3.8548752834467122</v>
      </c>
      <c r="Q58" s="32">
        <f t="shared" si="37"/>
        <v>40.630385487528351</v>
      </c>
      <c r="R58" s="32">
        <f t="shared" si="38"/>
        <v>0</v>
      </c>
      <c r="S58" s="32">
        <f t="shared" si="39"/>
        <v>0</v>
      </c>
      <c r="T58" s="144">
        <f t="shared" si="40"/>
        <v>0</v>
      </c>
      <c r="U58" s="191">
        <f t="shared" si="41"/>
        <v>40.630385487528351</v>
      </c>
      <c r="V58" s="224">
        <f t="shared" si="42"/>
        <v>40.630385487528351</v>
      </c>
      <c r="W58" s="199">
        <v>30</v>
      </c>
    </row>
    <row r="59" spans="1:24" s="9" customFormat="1" ht="21" customHeight="1">
      <c r="A59" s="13"/>
      <c r="B59" s="13"/>
      <c r="C59" s="13"/>
      <c r="D59" s="13"/>
      <c r="E59" s="1"/>
      <c r="F59" s="1"/>
      <c r="G59" s="46"/>
      <c r="H59" s="1"/>
      <c r="I59" s="46"/>
      <c r="J59" s="46"/>
      <c r="K59" s="46"/>
      <c r="L59" s="46"/>
      <c r="M59" s="46"/>
      <c r="N59" s="132"/>
      <c r="O59" s="220">
        <v>86</v>
      </c>
      <c r="P59" s="272">
        <f t="shared" si="36"/>
        <v>3.9002267573696145</v>
      </c>
      <c r="Q59" s="31">
        <f t="shared" si="37"/>
        <v>41.108390022675742</v>
      </c>
      <c r="R59" s="31">
        <f t="shared" si="38"/>
        <v>0</v>
      </c>
      <c r="S59" s="31">
        <f t="shared" si="39"/>
        <v>0</v>
      </c>
      <c r="T59" s="146">
        <f t="shared" si="40"/>
        <v>0</v>
      </c>
      <c r="U59" s="194">
        <f t="shared" si="41"/>
        <v>41.108390022675742</v>
      </c>
      <c r="V59" s="221">
        <f t="shared" si="42"/>
        <v>41.108390022675742</v>
      </c>
      <c r="W59" s="212">
        <v>30</v>
      </c>
    </row>
    <row r="60" spans="1:24" s="9" customFormat="1" ht="21" customHeight="1">
      <c r="B60" s="158"/>
      <c r="C60" s="158"/>
      <c r="D60" s="158"/>
      <c r="E60" s="158"/>
      <c r="G60" s="158"/>
      <c r="H60" s="158"/>
      <c r="I60" s="157"/>
      <c r="J60" s="46"/>
      <c r="K60" s="46"/>
      <c r="L60" s="46"/>
      <c r="M60" s="46"/>
      <c r="N60" s="132"/>
      <c r="O60" s="222">
        <v>87</v>
      </c>
      <c r="P60" s="271">
        <f t="shared" si="36"/>
        <v>3.9455782312925169</v>
      </c>
      <c r="Q60" s="32">
        <f t="shared" si="37"/>
        <v>41.586394557823134</v>
      </c>
      <c r="R60" s="32">
        <f t="shared" si="38"/>
        <v>0</v>
      </c>
      <c r="S60" s="32">
        <f t="shared" si="39"/>
        <v>0</v>
      </c>
      <c r="T60" s="144">
        <f t="shared" si="40"/>
        <v>0</v>
      </c>
      <c r="U60" s="190">
        <f t="shared" si="41"/>
        <v>41.586394557823134</v>
      </c>
      <c r="V60" s="223">
        <f t="shared" si="42"/>
        <v>41.586394557823134</v>
      </c>
      <c r="W60" s="199">
        <v>30</v>
      </c>
    </row>
    <row r="61" spans="1:24" s="9" customFormat="1" ht="21" customHeight="1">
      <c r="K61" s="46"/>
      <c r="L61" s="46"/>
      <c r="M61" s="46"/>
      <c r="N61" s="132"/>
      <c r="O61" s="220">
        <v>88</v>
      </c>
      <c r="P61" s="272">
        <f t="shared" si="36"/>
        <v>3.9909297052154193</v>
      </c>
      <c r="Q61" s="31">
        <f t="shared" si="37"/>
        <v>42.064399092970525</v>
      </c>
      <c r="R61" s="31">
        <f t="shared" si="38"/>
        <v>0</v>
      </c>
      <c r="S61" s="31">
        <f t="shared" si="39"/>
        <v>0</v>
      </c>
      <c r="T61" s="146">
        <f t="shared" si="40"/>
        <v>0</v>
      </c>
      <c r="U61" s="194">
        <f t="shared" ref="U61:U73" si="43">SUM(Q61+R61+T61)</f>
        <v>42.064399092970525</v>
      </c>
      <c r="V61" s="221">
        <f t="shared" si="42"/>
        <v>42.064399092970525</v>
      </c>
      <c r="W61" s="212">
        <v>30</v>
      </c>
    </row>
    <row r="62" spans="1:24" s="9" customFormat="1" ht="21" customHeight="1">
      <c r="A62" s="287" t="s">
        <v>28</v>
      </c>
      <c r="B62" s="287"/>
      <c r="C62" s="287"/>
      <c r="D62" s="287"/>
      <c r="E62" s="287"/>
      <c r="F62" s="287"/>
      <c r="G62" s="287"/>
      <c r="H62" s="287"/>
      <c r="I62" s="287"/>
      <c r="J62" s="287"/>
      <c r="K62" s="46"/>
      <c r="L62" s="46"/>
      <c r="M62" s="46"/>
      <c r="N62" s="132"/>
      <c r="O62" s="222">
        <v>89</v>
      </c>
      <c r="P62" s="271">
        <f t="shared" si="36"/>
        <v>4.0362811791383217</v>
      </c>
      <c r="Q62" s="32">
        <f t="shared" si="37"/>
        <v>42.542403628117917</v>
      </c>
      <c r="R62" s="32">
        <f t="shared" si="38"/>
        <v>0</v>
      </c>
      <c r="S62" s="32">
        <f t="shared" si="39"/>
        <v>0</v>
      </c>
      <c r="T62" s="144">
        <f t="shared" si="40"/>
        <v>0</v>
      </c>
      <c r="U62" s="190">
        <f t="shared" si="43"/>
        <v>42.542403628117917</v>
      </c>
      <c r="V62" s="223">
        <f t="shared" si="42"/>
        <v>42.542403628117917</v>
      </c>
      <c r="W62" s="199">
        <v>30</v>
      </c>
    </row>
    <row r="63" spans="1:24" s="9" customFormat="1" ht="21" customHeight="1">
      <c r="A63" s="287"/>
      <c r="B63" s="287"/>
      <c r="C63" s="287"/>
      <c r="D63" s="287"/>
      <c r="E63" s="287"/>
      <c r="F63" s="287"/>
      <c r="G63" s="287"/>
      <c r="H63" s="287"/>
      <c r="I63" s="287"/>
      <c r="J63" s="287"/>
      <c r="K63" s="46"/>
      <c r="L63" s="46"/>
      <c r="M63" s="46"/>
      <c r="N63" s="132"/>
      <c r="O63" s="225">
        <v>90</v>
      </c>
      <c r="P63" s="273">
        <f t="shared" si="36"/>
        <v>4.0816326530612246</v>
      </c>
      <c r="Q63" s="122">
        <f t="shared" si="37"/>
        <v>43.020408163265309</v>
      </c>
      <c r="R63" s="122">
        <f t="shared" si="38"/>
        <v>0</v>
      </c>
      <c r="S63" s="122">
        <f t="shared" si="39"/>
        <v>0</v>
      </c>
      <c r="T63" s="147">
        <f t="shared" si="40"/>
        <v>0</v>
      </c>
      <c r="U63" s="194">
        <f t="shared" si="43"/>
        <v>43.020408163265309</v>
      </c>
      <c r="V63" s="221">
        <f t="shared" si="42"/>
        <v>43.020408163265309</v>
      </c>
      <c r="W63" s="213">
        <v>30</v>
      </c>
    </row>
    <row r="64" spans="1:24" s="9" customFormat="1" ht="21" customHeight="1">
      <c r="A64" s="287"/>
      <c r="B64" s="287"/>
      <c r="C64" s="287"/>
      <c r="D64" s="287"/>
      <c r="E64" s="287"/>
      <c r="F64" s="287"/>
      <c r="G64" s="287"/>
      <c r="H64" s="287"/>
      <c r="I64" s="287"/>
      <c r="J64" s="287"/>
      <c r="M64" s="46"/>
      <c r="N64" s="132"/>
      <c r="O64" s="226">
        <v>91</v>
      </c>
      <c r="P64" s="277">
        <f t="shared" si="36"/>
        <v>4.1269841269841265</v>
      </c>
      <c r="Q64" s="123">
        <f t="shared" si="37"/>
        <v>43.4984126984127</v>
      </c>
      <c r="R64" s="123">
        <f t="shared" si="38"/>
        <v>0</v>
      </c>
      <c r="S64" s="123">
        <f t="shared" si="39"/>
        <v>0</v>
      </c>
      <c r="T64" s="144">
        <f t="shared" si="40"/>
        <v>0</v>
      </c>
      <c r="U64" s="190">
        <f t="shared" si="43"/>
        <v>43.4984126984127</v>
      </c>
      <c r="V64" s="223">
        <f t="shared" si="42"/>
        <v>43.4984126984127</v>
      </c>
      <c r="W64" s="199">
        <v>30</v>
      </c>
    </row>
    <row r="65" spans="1:23" s="9" customFormat="1" ht="21" customHeight="1">
      <c r="A65" s="287"/>
      <c r="B65" s="287"/>
      <c r="C65" s="287"/>
      <c r="D65" s="287"/>
      <c r="E65" s="287"/>
      <c r="F65" s="287"/>
      <c r="G65" s="287"/>
      <c r="H65" s="287"/>
      <c r="I65" s="287"/>
      <c r="J65" s="287"/>
      <c r="K65" s="159"/>
      <c r="L65" s="159"/>
      <c r="M65" s="46"/>
      <c r="N65" s="132"/>
      <c r="O65" s="227">
        <v>92</v>
      </c>
      <c r="P65" s="272">
        <f t="shared" si="36"/>
        <v>4.1723356009070294</v>
      </c>
      <c r="Q65" s="35">
        <f t="shared" si="37"/>
        <v>43.976417233560092</v>
      </c>
      <c r="R65" s="35">
        <f t="shared" si="38"/>
        <v>0</v>
      </c>
      <c r="S65" s="35">
        <f t="shared" si="39"/>
        <v>0</v>
      </c>
      <c r="T65" s="146">
        <f t="shared" si="40"/>
        <v>0</v>
      </c>
      <c r="U65" s="194">
        <f t="shared" si="43"/>
        <v>43.976417233560092</v>
      </c>
      <c r="V65" s="221">
        <f t="shared" si="42"/>
        <v>43.976417233560092</v>
      </c>
      <c r="W65" s="212">
        <v>30</v>
      </c>
    </row>
    <row r="66" spans="1:23" ht="21" customHeight="1">
      <c r="A66" s="255" t="s">
        <v>29</v>
      </c>
      <c r="B66" s="246"/>
      <c r="C66" s="246"/>
      <c r="D66" s="246"/>
      <c r="E66" s="246"/>
      <c r="F66" s="259"/>
      <c r="G66" s="246"/>
      <c r="H66" s="246"/>
      <c r="J66" s="4"/>
      <c r="O66" s="222">
        <v>93</v>
      </c>
      <c r="P66" s="271">
        <f t="shared" si="36"/>
        <v>4.2176870748299322</v>
      </c>
      <c r="Q66" s="32">
        <f t="shared" si="37"/>
        <v>44.454421768707491</v>
      </c>
      <c r="R66" s="32">
        <f t="shared" si="38"/>
        <v>0</v>
      </c>
      <c r="S66" s="32">
        <f t="shared" si="39"/>
        <v>0</v>
      </c>
      <c r="T66" s="144">
        <f t="shared" si="40"/>
        <v>0</v>
      </c>
      <c r="U66" s="191">
        <f t="shared" si="43"/>
        <v>44.454421768707491</v>
      </c>
      <c r="V66" s="224">
        <f t="shared" si="42"/>
        <v>44.454421768707491</v>
      </c>
      <c r="W66" s="199">
        <v>30</v>
      </c>
    </row>
    <row r="67" spans="1:23" ht="21" customHeight="1">
      <c r="A67" s="288" t="s">
        <v>64</v>
      </c>
      <c r="B67" s="288"/>
      <c r="C67" s="288"/>
      <c r="D67" s="288"/>
      <c r="E67" s="288"/>
      <c r="F67" s="288"/>
      <c r="G67" s="288"/>
      <c r="H67" s="288"/>
      <c r="I67" s="288"/>
      <c r="J67" s="288"/>
      <c r="K67" s="288"/>
      <c r="L67" s="288"/>
      <c r="O67" s="220">
        <v>94</v>
      </c>
      <c r="P67" s="272">
        <f t="shared" si="36"/>
        <v>4.2630385487528342</v>
      </c>
      <c r="Q67" s="31">
        <f t="shared" si="37"/>
        <v>44.932426303854875</v>
      </c>
      <c r="R67" s="31">
        <f t="shared" si="38"/>
        <v>0</v>
      </c>
      <c r="S67" s="31">
        <f t="shared" si="39"/>
        <v>0</v>
      </c>
      <c r="T67" s="146">
        <f t="shared" si="40"/>
        <v>0</v>
      </c>
      <c r="U67" s="194">
        <f t="shared" si="43"/>
        <v>44.932426303854875</v>
      </c>
      <c r="V67" s="221">
        <f t="shared" si="42"/>
        <v>44.932426303854875</v>
      </c>
      <c r="W67" s="212">
        <v>30</v>
      </c>
    </row>
    <row r="68" spans="1:23" ht="21" customHeight="1">
      <c r="A68" s="299" t="s">
        <v>30</v>
      </c>
      <c r="B68" s="299"/>
      <c r="C68" s="299"/>
      <c r="D68" s="299"/>
      <c r="E68" s="299"/>
      <c r="F68" s="299"/>
      <c r="G68" s="299"/>
      <c r="H68" s="299"/>
      <c r="I68" s="299"/>
      <c r="K68" s="4"/>
      <c r="L68" s="4"/>
      <c r="M68" s="163"/>
      <c r="O68" s="222">
        <v>95</v>
      </c>
      <c r="P68" s="271">
        <f t="shared" si="36"/>
        <v>4.308390022675737</v>
      </c>
      <c r="Q68" s="32">
        <f t="shared" si="37"/>
        <v>45.410430839002274</v>
      </c>
      <c r="R68" s="32">
        <f t="shared" si="38"/>
        <v>0</v>
      </c>
      <c r="S68" s="32">
        <f t="shared" si="39"/>
        <v>0</v>
      </c>
      <c r="T68" s="144">
        <f t="shared" si="40"/>
        <v>0</v>
      </c>
      <c r="U68" s="190">
        <f t="shared" si="43"/>
        <v>45.410430839002274</v>
      </c>
      <c r="V68" s="223">
        <f t="shared" si="42"/>
        <v>45.410430839002274</v>
      </c>
      <c r="W68" s="199">
        <v>30</v>
      </c>
    </row>
    <row r="69" spans="1:23" ht="21" customHeight="1">
      <c r="A69" s="286" t="s">
        <v>69</v>
      </c>
      <c r="B69" s="286"/>
      <c r="C69" s="286"/>
      <c r="D69" s="286"/>
      <c r="E69" s="286"/>
      <c r="F69" s="286"/>
      <c r="G69" s="286"/>
      <c r="H69" s="286"/>
      <c r="I69" s="286"/>
      <c r="J69" s="286"/>
      <c r="K69" s="286"/>
      <c r="L69" s="286"/>
      <c r="M69" s="162"/>
      <c r="O69" s="220">
        <v>96</v>
      </c>
      <c r="P69" s="272">
        <f t="shared" si="36"/>
        <v>4.353741496598639</v>
      </c>
      <c r="Q69" s="31">
        <f t="shared" si="37"/>
        <v>45.888435374149658</v>
      </c>
      <c r="R69" s="31">
        <f t="shared" si="38"/>
        <v>0</v>
      </c>
      <c r="S69" s="31">
        <f t="shared" si="39"/>
        <v>0</v>
      </c>
      <c r="T69" s="146">
        <f t="shared" si="40"/>
        <v>0</v>
      </c>
      <c r="U69" s="194">
        <f>SUM(Q69+R69+T69)</f>
        <v>45.888435374149658</v>
      </c>
      <c r="V69" s="221">
        <f t="shared" si="42"/>
        <v>45.888435374149658</v>
      </c>
      <c r="W69" s="212">
        <v>30</v>
      </c>
    </row>
    <row r="70" spans="1:23" ht="21" customHeight="1">
      <c r="A70" s="286"/>
      <c r="B70" s="286"/>
      <c r="C70" s="286"/>
      <c r="D70" s="286"/>
      <c r="E70" s="286"/>
      <c r="F70" s="286"/>
      <c r="G70" s="286"/>
      <c r="H70" s="286"/>
      <c r="I70" s="286"/>
      <c r="J70" s="286"/>
      <c r="K70" s="286"/>
      <c r="L70" s="286"/>
      <c r="M70" s="160"/>
      <c r="O70" s="222">
        <v>97</v>
      </c>
      <c r="P70" s="271">
        <f t="shared" si="36"/>
        <v>4.3990929705215418</v>
      </c>
      <c r="Q70" s="32">
        <f t="shared" si="37"/>
        <v>46.366439909297057</v>
      </c>
      <c r="R70" s="32">
        <f t="shared" si="38"/>
        <v>0</v>
      </c>
      <c r="S70" s="32">
        <f t="shared" si="39"/>
        <v>0</v>
      </c>
      <c r="T70" s="144">
        <f t="shared" si="40"/>
        <v>0</v>
      </c>
      <c r="U70" s="191">
        <f t="shared" si="43"/>
        <v>46.366439909297057</v>
      </c>
      <c r="V70" s="224">
        <f t="shared" si="42"/>
        <v>46.366439909297057</v>
      </c>
      <c r="W70" s="199">
        <v>30</v>
      </c>
    </row>
    <row r="71" spans="1:23" ht="21" customHeight="1">
      <c r="A71" s="278" t="s">
        <v>66</v>
      </c>
      <c r="B71" s="278"/>
      <c r="C71" s="278"/>
      <c r="D71" s="278"/>
      <c r="E71" s="278"/>
      <c r="F71" s="278"/>
      <c r="G71" s="278"/>
      <c r="H71" s="278"/>
      <c r="I71" s="4"/>
      <c r="M71" s="161"/>
      <c r="O71" s="220">
        <v>98</v>
      </c>
      <c r="P71" s="272">
        <f t="shared" si="36"/>
        <v>4.4444444444444446</v>
      </c>
      <c r="Q71" s="31">
        <f t="shared" si="37"/>
        <v>46.844444444444449</v>
      </c>
      <c r="R71" s="31">
        <f t="shared" si="38"/>
        <v>0</v>
      </c>
      <c r="S71" s="31">
        <f t="shared" si="39"/>
        <v>0</v>
      </c>
      <c r="T71" s="146">
        <f t="shared" si="40"/>
        <v>0</v>
      </c>
      <c r="U71" s="194">
        <f t="shared" si="43"/>
        <v>46.844444444444449</v>
      </c>
      <c r="V71" s="221">
        <f t="shared" si="42"/>
        <v>46.844444444444449</v>
      </c>
      <c r="W71" s="212">
        <v>30</v>
      </c>
    </row>
    <row r="72" spans="1:23" ht="21" customHeight="1">
      <c r="A72" s="278"/>
      <c r="B72" s="278"/>
      <c r="C72" s="278"/>
      <c r="D72" s="278"/>
      <c r="E72" s="278"/>
      <c r="F72" s="278"/>
      <c r="G72" s="278"/>
      <c r="H72" s="278"/>
      <c r="I72" s="158"/>
      <c r="J72" s="158"/>
      <c r="K72" s="158"/>
      <c r="L72" s="158"/>
      <c r="O72" s="222">
        <v>99</v>
      </c>
      <c r="P72" s="271">
        <f t="shared" si="36"/>
        <v>4.4897959183673466</v>
      </c>
      <c r="Q72" s="32">
        <f t="shared" si="37"/>
        <v>47.32244897959184</v>
      </c>
      <c r="R72" s="32">
        <f t="shared" si="38"/>
        <v>0</v>
      </c>
      <c r="S72" s="32">
        <f t="shared" si="39"/>
        <v>0</v>
      </c>
      <c r="T72" s="144">
        <f t="shared" si="40"/>
        <v>0</v>
      </c>
      <c r="U72" s="190">
        <f t="shared" si="43"/>
        <v>47.32244897959184</v>
      </c>
      <c r="V72" s="223">
        <f t="shared" si="42"/>
        <v>47.32244897959184</v>
      </c>
      <c r="W72" s="199">
        <v>30</v>
      </c>
    </row>
    <row r="73" spans="1:23" ht="21" customHeight="1" thickBot="1">
      <c r="I73" s="157"/>
      <c r="J73" s="157"/>
      <c r="K73" s="157"/>
      <c r="L73" s="157"/>
      <c r="O73" s="228">
        <v>100</v>
      </c>
      <c r="P73" s="270">
        <f t="shared" si="36"/>
        <v>4.5351473922902494</v>
      </c>
      <c r="Q73" s="154">
        <f t="shared" si="37"/>
        <v>47.800453514739232</v>
      </c>
      <c r="R73" s="154">
        <f t="shared" si="38"/>
        <v>0</v>
      </c>
      <c r="S73" s="154">
        <f t="shared" si="39"/>
        <v>0</v>
      </c>
      <c r="T73" s="155">
        <f t="shared" si="40"/>
        <v>0</v>
      </c>
      <c r="U73" s="210">
        <f t="shared" si="43"/>
        <v>47.800453514739232</v>
      </c>
      <c r="V73" s="229">
        <f t="shared" si="42"/>
        <v>47.800453514739232</v>
      </c>
      <c r="W73" s="214">
        <v>30</v>
      </c>
    </row>
    <row r="74" spans="1:23">
      <c r="A74" s="13"/>
      <c r="B74" s="13"/>
      <c r="C74" s="13"/>
      <c r="D74" s="162"/>
    </row>
    <row r="75" spans="1:23">
      <c r="A75" s="13"/>
      <c r="B75" s="13"/>
      <c r="C75" s="13"/>
      <c r="D75" s="13"/>
    </row>
    <row r="76" spans="1:23">
      <c r="A76" s="13"/>
      <c r="B76" s="13"/>
      <c r="C76" s="13"/>
      <c r="D76" s="13"/>
    </row>
    <row r="77" spans="1:23">
      <c r="A77" s="13"/>
      <c r="B77" s="13"/>
      <c r="C77" s="13"/>
      <c r="D77" s="13"/>
    </row>
    <row r="78" spans="1:23">
      <c r="A78" s="13"/>
      <c r="B78" s="3"/>
      <c r="C78" s="3"/>
      <c r="D78" s="130"/>
    </row>
    <row r="79" spans="1:23">
      <c r="A79" s="13"/>
      <c r="B79" s="3"/>
      <c r="C79" s="3"/>
      <c r="D79" s="131"/>
    </row>
    <row r="80" spans="1:23">
      <c r="B80" s="130"/>
      <c r="C80" s="130"/>
      <c r="D80" s="131"/>
    </row>
    <row r="81" spans="2:3">
      <c r="B81" s="131"/>
      <c r="C81" s="131"/>
    </row>
    <row r="82" spans="2:3">
      <c r="B82" s="131"/>
      <c r="C82" s="131"/>
    </row>
  </sheetData>
  <sheetProtection sheet="1" formatCells="0" pivotTables="0"/>
  <mergeCells count="58">
    <mergeCell ref="H1:T1"/>
    <mergeCell ref="A68:I68"/>
    <mergeCell ref="W28:W29"/>
    <mergeCell ref="W52:W53"/>
    <mergeCell ref="I32:I33"/>
    <mergeCell ref="T28:T29"/>
    <mergeCell ref="O28:O29"/>
    <mergeCell ref="P28:P29"/>
    <mergeCell ref="Q28:Q29"/>
    <mergeCell ref="R28:R29"/>
    <mergeCell ref="Q52:Q53"/>
    <mergeCell ref="R52:R53"/>
    <mergeCell ref="S52:S53"/>
    <mergeCell ref="T52:T53"/>
    <mergeCell ref="L32:L33"/>
    <mergeCell ref="M18:M19"/>
    <mergeCell ref="M32:M33"/>
    <mergeCell ref="V52:V53"/>
    <mergeCell ref="V28:V29"/>
    <mergeCell ref="O52:O53"/>
    <mergeCell ref="P52:P53"/>
    <mergeCell ref="O51:U51"/>
    <mergeCell ref="U28:U29"/>
    <mergeCell ref="U52:U53"/>
    <mergeCell ref="S28:S29"/>
    <mergeCell ref="E17:K17"/>
    <mergeCell ref="F18:F19"/>
    <mergeCell ref="G18:G19"/>
    <mergeCell ref="H18:H19"/>
    <mergeCell ref="I18:I19"/>
    <mergeCell ref="K18:K19"/>
    <mergeCell ref="J18:J19"/>
    <mergeCell ref="B1:G2"/>
    <mergeCell ref="O27:U27"/>
    <mergeCell ref="E4:K4"/>
    <mergeCell ref="A40:B41"/>
    <mergeCell ref="C40:C41"/>
    <mergeCell ref="F32:F33"/>
    <mergeCell ref="G32:G33"/>
    <mergeCell ref="H32:H33"/>
    <mergeCell ref="E31:K31"/>
    <mergeCell ref="E32:E33"/>
    <mergeCell ref="C31:C32"/>
    <mergeCell ref="K32:K33"/>
    <mergeCell ref="O4:U4"/>
    <mergeCell ref="B10:B11"/>
    <mergeCell ref="E18:E19"/>
    <mergeCell ref="C10:C11"/>
    <mergeCell ref="A71:H72"/>
    <mergeCell ref="A21:B21"/>
    <mergeCell ref="L18:L19"/>
    <mergeCell ref="A22:B23"/>
    <mergeCell ref="C22:C23"/>
    <mergeCell ref="J32:J33"/>
    <mergeCell ref="A31:B32"/>
    <mergeCell ref="A69:L70"/>
    <mergeCell ref="A62:J65"/>
    <mergeCell ref="A67:L67"/>
  </mergeCells>
  <conditionalFormatting sqref="B12:C12">
    <cfRule type="cellIs" dxfId="1" priority="1" stopIfTrue="1" operator="lessThan">
      <formula>0</formula>
    </cfRule>
  </conditionalFormatting>
  <hyperlinks>
    <hyperlink ref="A66" r:id="rId1" xr:uid="{0B8B44E0-B72A-294D-8794-A13466D585C1}"/>
    <hyperlink ref="A66:H66" r:id="rId2" display="Please see full Prescribing Information." xr:uid="{99F82A4F-F200-1047-954E-4DD1B878992F}"/>
  </hyperlinks>
  <pageMargins left="1" right="1" top="1" bottom="1" header="0.5" footer="0.5"/>
  <pageSetup scale="3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69"/>
  <sheetViews>
    <sheetView showGridLines="0" topLeftCell="A6" zoomScale="70" zoomScaleNormal="70" workbookViewId="0">
      <selection activeCell="A27" sqref="A27:B28"/>
    </sheetView>
  </sheetViews>
  <sheetFormatPr baseColWidth="10" defaultColWidth="8.83203125" defaultRowHeight="14"/>
  <cols>
    <col min="1" max="1" width="33.83203125" style="1" customWidth="1"/>
    <col min="2" max="2" width="31" style="2" customWidth="1"/>
    <col min="3" max="3" width="4.33203125" style="1" customWidth="1"/>
    <col min="4" max="4" width="13.33203125" style="1" customWidth="1"/>
    <col min="5" max="5" width="13.6640625" style="1" customWidth="1"/>
    <col min="6" max="6" width="10.83203125" style="46" customWidth="1"/>
    <col min="7" max="7" width="10.83203125" style="1" customWidth="1"/>
    <col min="8" max="8" width="10.83203125" style="46" customWidth="1"/>
    <col min="9" max="9" width="10.83203125" style="2" customWidth="1"/>
    <col min="10" max="10" width="5.33203125" style="1" customWidth="1"/>
    <col min="11" max="11" width="13.33203125" style="1" customWidth="1"/>
    <col min="12" max="12" width="13.6640625" style="1" customWidth="1"/>
    <col min="13" max="13" width="10.83203125" style="1" customWidth="1"/>
    <col min="14" max="16" width="10.83203125" style="46" customWidth="1"/>
    <col min="17" max="17" width="8.83203125" style="1" customWidth="1"/>
    <col min="18" max="16384" width="8.83203125" style="1"/>
  </cols>
  <sheetData>
    <row r="1" spans="1:16" s="11" customFormat="1" ht="128.5" customHeight="1">
      <c r="A1" s="108" t="s">
        <v>31</v>
      </c>
      <c r="B1" s="107"/>
      <c r="C1" s="107"/>
      <c r="D1" s="107"/>
      <c r="E1" s="107"/>
      <c r="F1" s="107"/>
      <c r="G1" s="107"/>
      <c r="H1" s="306" t="s">
        <v>32</v>
      </c>
      <c r="I1" s="306"/>
      <c r="J1" s="306"/>
      <c r="K1" s="306"/>
      <c r="L1" s="304"/>
      <c r="M1" s="304"/>
      <c r="N1" s="304"/>
      <c r="O1" s="304"/>
      <c r="P1" s="305"/>
    </row>
    <row r="2" spans="1:16" customFormat="1" ht="22" customHeight="1">
      <c r="A2" s="109"/>
      <c r="B2" s="109"/>
      <c r="C2" s="109"/>
      <c r="D2" s="109"/>
      <c r="E2" s="109"/>
      <c r="F2" s="109"/>
      <c r="G2" s="109"/>
      <c r="H2" s="109"/>
      <c r="I2" s="109"/>
      <c r="J2" s="109"/>
      <c r="K2" s="109"/>
      <c r="L2" s="109"/>
      <c r="M2" s="109"/>
      <c r="N2" s="109"/>
      <c r="O2" s="109"/>
      <c r="P2" s="109"/>
    </row>
    <row r="3" spans="1:16" s="12" customFormat="1" ht="45" customHeight="1" thickBot="1">
      <c r="A3" s="312" t="s">
        <v>33</v>
      </c>
      <c r="B3" s="312"/>
      <c r="C3" s="10"/>
      <c r="D3" s="313" t="s">
        <v>34</v>
      </c>
      <c r="E3" s="313"/>
      <c r="F3" s="313"/>
      <c r="G3" s="313"/>
      <c r="H3" s="313"/>
      <c r="I3" s="313"/>
      <c r="J3" s="27"/>
      <c r="K3" s="314" t="s">
        <v>35</v>
      </c>
      <c r="L3" s="314"/>
      <c r="M3" s="314"/>
      <c r="N3" s="314"/>
      <c r="O3" s="314"/>
      <c r="P3" s="314"/>
    </row>
    <row r="4" spans="1:16" s="9" customFormat="1" ht="41" customHeight="1" thickBot="1">
      <c r="A4" s="4"/>
      <c r="B4" s="3"/>
      <c r="C4" s="13"/>
      <c r="D4" s="50" t="s">
        <v>2</v>
      </c>
      <c r="E4" s="51" t="s">
        <v>3</v>
      </c>
      <c r="F4" s="51" t="s">
        <v>4</v>
      </c>
      <c r="G4" s="52" t="s">
        <v>36</v>
      </c>
      <c r="H4" s="52" t="s">
        <v>5</v>
      </c>
      <c r="I4" s="53" t="s">
        <v>37</v>
      </c>
      <c r="J4" s="13"/>
      <c r="K4" s="50" t="s">
        <v>2</v>
      </c>
      <c r="L4" s="54" t="s">
        <v>3</v>
      </c>
      <c r="M4" s="51" t="s">
        <v>4</v>
      </c>
      <c r="N4" s="55" t="s">
        <v>36</v>
      </c>
      <c r="O4" s="55" t="s">
        <v>5</v>
      </c>
      <c r="P4" s="53" t="s">
        <v>37</v>
      </c>
    </row>
    <row r="5" spans="1:16" s="9" customFormat="1" ht="20" customHeight="1" thickBot="1">
      <c r="B5" s="94" t="s">
        <v>38</v>
      </c>
      <c r="C5" s="13"/>
      <c r="D5" s="17">
        <v>5</v>
      </c>
      <c r="E5" s="29">
        <f t="shared" ref="E5:E36" si="0">$B$27*D5</f>
        <v>0.11365</v>
      </c>
      <c r="F5" s="48">
        <f t="shared" ref="F5:F36" si="1">$E5*$B$28</f>
        <v>5.2669671874999997</v>
      </c>
      <c r="G5" s="30">
        <f t="shared" ref="G5:G36" si="2">IF(AND(Profit&gt;0, OR(Injection&gt;0,Markup&gt;0)),"ENTER INJECTION FEE AND MARKUP ONLY OR ONLY PROFIT MARGIN",IF(AND(Profit&gt;0,Markup=0,Injection=0),Profit,IF(AND(Profit=0,OR(Injection&gt;0,Markup&gt;0)),SUM(Injection,($F5*Markup)),IF(AND(Profit=0,Injection=0,Markup=0),0))))</f>
        <v>0</v>
      </c>
      <c r="H5" s="30">
        <f t="shared" ref="H5:H36" si="3">$B$15</f>
        <v>0</v>
      </c>
      <c r="I5" s="38">
        <f t="shared" ref="I5:I36" si="4">SUM(F5:H5)</f>
        <v>5.2669671874999997</v>
      </c>
      <c r="J5" s="47"/>
      <c r="K5" s="17">
        <v>67</v>
      </c>
      <c r="L5" s="29">
        <f t="shared" ref="L5:L36" si="5">$B$27*K5</f>
        <v>1.52291</v>
      </c>
      <c r="M5" s="48">
        <f t="shared" ref="M5:M36" si="6">$L5*$B$28</f>
        <v>70.577360312500005</v>
      </c>
      <c r="N5" s="73">
        <f t="shared" ref="N5:N36" si="7">IF(AND(Profit&gt;0, OR(Injection&gt;0,Markup&gt;0)),"ENTER INJECTION FEE AND MARKUP ONLY OR ONLY PROFIT MARGIN",IF(AND(Profit&gt;0,Markup=0,Injection=0),Profit,IF(AND(Profit=0,OR(Injection&gt;0,Markup&gt;0)),SUM(Injection,($M5*Markup)),IF(AND(Profit=0,Injection=0,Markup=0),0))))</f>
        <v>0</v>
      </c>
      <c r="O5" s="30">
        <f t="shared" ref="O5:O36" si="8">$B$15</f>
        <v>0</v>
      </c>
      <c r="P5" s="38">
        <f t="shared" ref="P5:P36" si="9">SUM(M5:O5)</f>
        <v>70.577360312500005</v>
      </c>
    </row>
    <row r="6" spans="1:16" s="9" customFormat="1" ht="20" customHeight="1">
      <c r="A6" s="74" t="s">
        <v>39</v>
      </c>
      <c r="B6" s="93">
        <v>455.55</v>
      </c>
      <c r="C6" s="13"/>
      <c r="D6" s="18">
        <v>6</v>
      </c>
      <c r="E6" s="57">
        <f t="shared" si="0"/>
        <v>0.13638</v>
      </c>
      <c r="F6" s="58">
        <f t="shared" si="1"/>
        <v>6.3203606250000002</v>
      </c>
      <c r="G6" s="31">
        <f t="shared" si="2"/>
        <v>0</v>
      </c>
      <c r="H6" s="31">
        <f t="shared" si="3"/>
        <v>0</v>
      </c>
      <c r="I6" s="39">
        <f t="shared" si="4"/>
        <v>6.3203606250000002</v>
      </c>
      <c r="J6" s="47"/>
      <c r="K6" s="56">
        <v>68</v>
      </c>
      <c r="L6" s="57">
        <f t="shared" si="5"/>
        <v>1.5456400000000001</v>
      </c>
      <c r="M6" s="58">
        <f t="shared" si="6"/>
        <v>71.630753750000011</v>
      </c>
      <c r="N6" s="59">
        <f t="shared" si="7"/>
        <v>0</v>
      </c>
      <c r="O6" s="59">
        <f t="shared" si="8"/>
        <v>0</v>
      </c>
      <c r="P6" s="43">
        <f t="shared" si="9"/>
        <v>71.630753750000011</v>
      </c>
    </row>
    <row r="7" spans="1:16" s="9" customFormat="1" ht="20" customHeight="1">
      <c r="A7" s="75" t="s">
        <v>40</v>
      </c>
      <c r="B7" s="92">
        <v>407.95</v>
      </c>
      <c r="C7" s="13"/>
      <c r="D7" s="19">
        <v>7</v>
      </c>
      <c r="E7" s="29">
        <f t="shared" si="0"/>
        <v>0.15911</v>
      </c>
      <c r="F7" s="48">
        <f t="shared" si="1"/>
        <v>7.3737540624999998</v>
      </c>
      <c r="G7" s="32">
        <f t="shared" si="2"/>
        <v>0</v>
      </c>
      <c r="H7" s="32">
        <f t="shared" si="3"/>
        <v>0</v>
      </c>
      <c r="I7" s="40">
        <f t="shared" si="4"/>
        <v>7.3737540624999998</v>
      </c>
      <c r="J7" s="13"/>
      <c r="K7" s="19">
        <v>69</v>
      </c>
      <c r="L7" s="29">
        <f t="shared" si="5"/>
        <v>1.56837</v>
      </c>
      <c r="M7" s="48">
        <f t="shared" si="6"/>
        <v>72.684147187500002</v>
      </c>
      <c r="N7" s="32">
        <f t="shared" si="7"/>
        <v>0</v>
      </c>
      <c r="O7" s="32">
        <f t="shared" si="8"/>
        <v>0</v>
      </c>
      <c r="P7" s="38">
        <f t="shared" si="9"/>
        <v>72.684147187500002</v>
      </c>
    </row>
    <row r="8" spans="1:16" s="9" customFormat="1" ht="20" customHeight="1">
      <c r="A8" s="76" t="s">
        <v>41</v>
      </c>
      <c r="B8" s="91">
        <v>370.75</v>
      </c>
      <c r="C8" s="13"/>
      <c r="D8" s="18">
        <v>8</v>
      </c>
      <c r="E8" s="57">
        <f t="shared" si="0"/>
        <v>0.18184</v>
      </c>
      <c r="F8" s="58">
        <f t="shared" si="1"/>
        <v>8.4271475000000002</v>
      </c>
      <c r="G8" s="31">
        <f t="shared" si="2"/>
        <v>0</v>
      </c>
      <c r="H8" s="31">
        <f t="shared" si="3"/>
        <v>0</v>
      </c>
      <c r="I8" s="39">
        <f t="shared" si="4"/>
        <v>8.4271475000000002</v>
      </c>
      <c r="J8" s="13"/>
      <c r="K8" s="18">
        <v>70</v>
      </c>
      <c r="L8" s="57">
        <f t="shared" si="5"/>
        <v>1.5911</v>
      </c>
      <c r="M8" s="58">
        <f t="shared" si="6"/>
        <v>73.737540624999994</v>
      </c>
      <c r="N8" s="31">
        <f t="shared" si="7"/>
        <v>0</v>
      </c>
      <c r="O8" s="31">
        <f t="shared" si="8"/>
        <v>0</v>
      </c>
      <c r="P8" s="43">
        <f t="shared" si="9"/>
        <v>73.737540624999994</v>
      </c>
    </row>
    <row r="9" spans="1:16" s="9" customFormat="1" ht="20" customHeight="1" thickBot="1">
      <c r="A9" s="77"/>
      <c r="B9" s="90"/>
      <c r="C9" s="13"/>
      <c r="D9" s="19">
        <v>9</v>
      </c>
      <c r="E9" s="29">
        <f t="shared" si="0"/>
        <v>0.20457</v>
      </c>
      <c r="F9" s="48">
        <f t="shared" si="1"/>
        <v>9.4805409375000007</v>
      </c>
      <c r="G9" s="32">
        <f t="shared" si="2"/>
        <v>0</v>
      </c>
      <c r="H9" s="32">
        <f t="shared" si="3"/>
        <v>0</v>
      </c>
      <c r="I9" s="40">
        <f t="shared" si="4"/>
        <v>9.4805409375000007</v>
      </c>
      <c r="J9" s="13"/>
      <c r="K9" s="19">
        <v>71</v>
      </c>
      <c r="L9" s="29">
        <f t="shared" si="5"/>
        <v>1.6138300000000001</v>
      </c>
      <c r="M9" s="48">
        <f t="shared" si="6"/>
        <v>74.7909340625</v>
      </c>
      <c r="N9" s="32">
        <f t="shared" si="7"/>
        <v>0</v>
      </c>
      <c r="O9" s="32">
        <f t="shared" si="8"/>
        <v>0</v>
      </c>
      <c r="P9" s="38">
        <f t="shared" si="9"/>
        <v>74.7909340625</v>
      </c>
    </row>
    <row r="10" spans="1:16" s="9" customFormat="1" ht="20" customHeight="1" thickBot="1">
      <c r="A10" s="77"/>
      <c r="B10" s="83" t="s">
        <v>42</v>
      </c>
      <c r="C10" s="13"/>
      <c r="D10" s="20">
        <v>10</v>
      </c>
      <c r="E10" s="60">
        <f t="shared" si="0"/>
        <v>0.2273</v>
      </c>
      <c r="F10" s="61">
        <f t="shared" si="1"/>
        <v>10.533934374999999</v>
      </c>
      <c r="G10" s="33">
        <f t="shared" si="2"/>
        <v>0</v>
      </c>
      <c r="H10" s="33">
        <f t="shared" si="3"/>
        <v>0</v>
      </c>
      <c r="I10" s="41">
        <f t="shared" si="4"/>
        <v>10.533934374999999</v>
      </c>
      <c r="J10" s="13"/>
      <c r="K10" s="18">
        <v>72</v>
      </c>
      <c r="L10" s="57">
        <f t="shared" si="5"/>
        <v>1.63656</v>
      </c>
      <c r="M10" s="58">
        <f t="shared" si="6"/>
        <v>75.844327500000006</v>
      </c>
      <c r="N10" s="31">
        <f t="shared" si="7"/>
        <v>0</v>
      </c>
      <c r="O10" s="31">
        <f t="shared" si="8"/>
        <v>0</v>
      </c>
      <c r="P10" s="43">
        <f t="shared" si="9"/>
        <v>75.844327500000006</v>
      </c>
    </row>
    <row r="11" spans="1:16" s="9" customFormat="1" ht="20" customHeight="1" thickBot="1">
      <c r="A11" s="80" t="s">
        <v>43</v>
      </c>
      <c r="B11" s="28">
        <v>10</v>
      </c>
      <c r="C11" s="13"/>
      <c r="D11" s="23">
        <v>11</v>
      </c>
      <c r="E11" s="62">
        <f t="shared" si="0"/>
        <v>0.25002999999999997</v>
      </c>
      <c r="F11" s="49">
        <f t="shared" si="1"/>
        <v>11.587327812499998</v>
      </c>
      <c r="G11" s="34">
        <f t="shared" si="2"/>
        <v>0</v>
      </c>
      <c r="H11" s="34">
        <f t="shared" si="3"/>
        <v>0</v>
      </c>
      <c r="I11" s="42">
        <f t="shared" si="4"/>
        <v>11.587327812499998</v>
      </c>
      <c r="J11" s="13"/>
      <c r="K11" s="19">
        <v>73</v>
      </c>
      <c r="L11" s="29">
        <f t="shared" si="5"/>
        <v>1.6592899999999999</v>
      </c>
      <c r="M11" s="48">
        <f t="shared" si="6"/>
        <v>76.897720937499997</v>
      </c>
      <c r="N11" s="32">
        <f t="shared" si="7"/>
        <v>0</v>
      </c>
      <c r="O11" s="32">
        <f t="shared" si="8"/>
        <v>0</v>
      </c>
      <c r="P11" s="38">
        <f t="shared" si="9"/>
        <v>76.897720937499997</v>
      </c>
    </row>
    <row r="12" spans="1:16" s="9" customFormat="1" ht="20" customHeight="1" thickBot="1">
      <c r="A12" s="77"/>
      <c r="C12" s="13"/>
      <c r="D12" s="22">
        <v>12</v>
      </c>
      <c r="E12" s="57">
        <f t="shared" si="0"/>
        <v>0.27276</v>
      </c>
      <c r="F12" s="58">
        <f t="shared" si="1"/>
        <v>12.64072125</v>
      </c>
      <c r="G12" s="35">
        <f t="shared" si="2"/>
        <v>0</v>
      </c>
      <c r="H12" s="35">
        <f t="shared" si="3"/>
        <v>0</v>
      </c>
      <c r="I12" s="43">
        <f t="shared" si="4"/>
        <v>12.64072125</v>
      </c>
      <c r="J12" s="13"/>
      <c r="K12" s="18">
        <v>74</v>
      </c>
      <c r="L12" s="57">
        <f t="shared" si="5"/>
        <v>1.6820200000000001</v>
      </c>
      <c r="M12" s="58">
        <f t="shared" si="6"/>
        <v>77.951114375000003</v>
      </c>
      <c r="N12" s="31">
        <f t="shared" si="7"/>
        <v>0</v>
      </c>
      <c r="O12" s="31">
        <f t="shared" si="8"/>
        <v>0</v>
      </c>
      <c r="P12" s="43">
        <f t="shared" si="9"/>
        <v>77.951114375000003</v>
      </c>
    </row>
    <row r="13" spans="1:16" s="9" customFormat="1" ht="20" customHeight="1" thickBot="1">
      <c r="A13" s="79" t="s">
        <v>44</v>
      </c>
      <c r="B13" s="81">
        <v>0</v>
      </c>
      <c r="C13" s="14"/>
      <c r="D13" s="19">
        <v>13</v>
      </c>
      <c r="E13" s="29">
        <f t="shared" si="0"/>
        <v>0.29549000000000003</v>
      </c>
      <c r="F13" s="48">
        <f t="shared" si="1"/>
        <v>13.694114687500001</v>
      </c>
      <c r="G13" s="32">
        <f t="shared" si="2"/>
        <v>0</v>
      </c>
      <c r="H13" s="32">
        <f t="shared" si="3"/>
        <v>0</v>
      </c>
      <c r="I13" s="40">
        <f t="shared" si="4"/>
        <v>13.694114687500001</v>
      </c>
      <c r="J13" s="13"/>
      <c r="K13" s="19">
        <v>75</v>
      </c>
      <c r="L13" s="29">
        <f t="shared" si="5"/>
        <v>1.70475</v>
      </c>
      <c r="M13" s="48">
        <f t="shared" si="6"/>
        <v>79.004507812499995</v>
      </c>
      <c r="N13" s="32">
        <f t="shared" si="7"/>
        <v>0</v>
      </c>
      <c r="O13" s="32">
        <f t="shared" si="8"/>
        <v>0</v>
      </c>
      <c r="P13" s="38">
        <f t="shared" si="9"/>
        <v>79.004507812499995</v>
      </c>
    </row>
    <row r="14" spans="1:16" s="9" customFormat="1" ht="20" customHeight="1" thickBot="1">
      <c r="A14" s="77"/>
      <c r="B14" s="13"/>
      <c r="C14" s="13"/>
      <c r="D14" s="18">
        <v>14</v>
      </c>
      <c r="E14" s="57">
        <f t="shared" si="0"/>
        <v>0.31822</v>
      </c>
      <c r="F14" s="58">
        <f t="shared" si="1"/>
        <v>14.747508125</v>
      </c>
      <c r="G14" s="31">
        <f t="shared" si="2"/>
        <v>0</v>
      </c>
      <c r="H14" s="31">
        <f t="shared" si="3"/>
        <v>0</v>
      </c>
      <c r="I14" s="39">
        <f t="shared" si="4"/>
        <v>14.747508125</v>
      </c>
      <c r="J14" s="13"/>
      <c r="K14" s="20">
        <v>76</v>
      </c>
      <c r="L14" s="60">
        <f t="shared" si="5"/>
        <v>1.7274799999999999</v>
      </c>
      <c r="M14" s="61">
        <f t="shared" si="6"/>
        <v>80.05790125</v>
      </c>
      <c r="N14" s="33">
        <f t="shared" si="7"/>
        <v>0</v>
      </c>
      <c r="O14" s="33">
        <f t="shared" si="8"/>
        <v>0</v>
      </c>
      <c r="P14" s="71">
        <f t="shared" si="9"/>
        <v>80.05790125</v>
      </c>
    </row>
    <row r="15" spans="1:16" s="9" customFormat="1" ht="20" customHeight="1" thickBot="1">
      <c r="A15" s="79" t="s">
        <v>45</v>
      </c>
      <c r="B15" s="82"/>
      <c r="C15" s="13"/>
      <c r="D15" s="19">
        <v>15</v>
      </c>
      <c r="E15" s="29">
        <f t="shared" si="0"/>
        <v>0.34094999999999998</v>
      </c>
      <c r="F15" s="48">
        <f t="shared" si="1"/>
        <v>15.800901562499998</v>
      </c>
      <c r="G15" s="32">
        <f t="shared" si="2"/>
        <v>0</v>
      </c>
      <c r="H15" s="32">
        <f t="shared" si="3"/>
        <v>0</v>
      </c>
      <c r="I15" s="40">
        <f t="shared" si="4"/>
        <v>15.800901562499998</v>
      </c>
      <c r="J15" s="13"/>
      <c r="K15" s="23">
        <v>77</v>
      </c>
      <c r="L15" s="62">
        <f t="shared" si="5"/>
        <v>1.75021</v>
      </c>
      <c r="M15" s="49">
        <f t="shared" si="6"/>
        <v>81.111294687500006</v>
      </c>
      <c r="N15" s="34">
        <f t="shared" si="7"/>
        <v>0</v>
      </c>
      <c r="O15" s="69">
        <f t="shared" si="8"/>
        <v>0</v>
      </c>
      <c r="P15" s="70">
        <f t="shared" si="9"/>
        <v>81.111294687500006</v>
      </c>
    </row>
    <row r="16" spans="1:16" s="9" customFormat="1" ht="20" customHeight="1" thickBot="1">
      <c r="A16" s="85"/>
      <c r="B16" s="85"/>
      <c r="C16" s="13"/>
      <c r="D16" s="18">
        <v>16</v>
      </c>
      <c r="E16" s="57">
        <f t="shared" si="0"/>
        <v>0.36368</v>
      </c>
      <c r="F16" s="58">
        <f t="shared" si="1"/>
        <v>16.854295</v>
      </c>
      <c r="G16" s="31">
        <f t="shared" si="2"/>
        <v>0</v>
      </c>
      <c r="H16" s="31">
        <f t="shared" si="3"/>
        <v>0</v>
      </c>
      <c r="I16" s="39">
        <f t="shared" si="4"/>
        <v>16.854295</v>
      </c>
      <c r="J16" s="13"/>
      <c r="K16" s="22">
        <v>78</v>
      </c>
      <c r="L16" s="57">
        <f t="shared" si="5"/>
        <v>1.77294</v>
      </c>
      <c r="M16" s="58">
        <f t="shared" si="6"/>
        <v>82.164688124999998</v>
      </c>
      <c r="N16" s="35">
        <f t="shared" si="7"/>
        <v>0</v>
      </c>
      <c r="O16" s="35">
        <f t="shared" si="8"/>
        <v>0</v>
      </c>
      <c r="P16" s="43">
        <f t="shared" si="9"/>
        <v>82.164688124999998</v>
      </c>
    </row>
    <row r="17" spans="1:16" s="9" customFormat="1" ht="20" customHeight="1">
      <c r="A17" s="307" t="s">
        <v>46</v>
      </c>
      <c r="B17" s="308"/>
      <c r="C17" s="13"/>
      <c r="D17" s="19">
        <v>17</v>
      </c>
      <c r="E17" s="29">
        <f t="shared" si="0"/>
        <v>0.38641000000000003</v>
      </c>
      <c r="F17" s="48">
        <f t="shared" si="1"/>
        <v>17.907688437500003</v>
      </c>
      <c r="G17" s="32">
        <f t="shared" si="2"/>
        <v>0</v>
      </c>
      <c r="H17" s="32">
        <f t="shared" si="3"/>
        <v>0</v>
      </c>
      <c r="I17" s="40">
        <f t="shared" si="4"/>
        <v>17.907688437500003</v>
      </c>
      <c r="J17" s="13"/>
      <c r="K17" s="19">
        <v>79</v>
      </c>
      <c r="L17" s="29">
        <f t="shared" si="5"/>
        <v>1.7956700000000001</v>
      </c>
      <c r="M17" s="48">
        <f t="shared" si="6"/>
        <v>83.218081562500004</v>
      </c>
      <c r="N17" s="32">
        <f t="shared" si="7"/>
        <v>0</v>
      </c>
      <c r="O17" s="32">
        <f t="shared" si="8"/>
        <v>0</v>
      </c>
      <c r="P17" s="38">
        <f t="shared" si="9"/>
        <v>83.218081562500004</v>
      </c>
    </row>
    <row r="18" spans="1:16" s="9" customFormat="1" ht="20" customHeight="1" thickBot="1">
      <c r="A18" s="309"/>
      <c r="B18" s="310"/>
      <c r="C18" s="13"/>
      <c r="D18" s="18">
        <v>18</v>
      </c>
      <c r="E18" s="57">
        <f t="shared" si="0"/>
        <v>0.40914</v>
      </c>
      <c r="F18" s="58">
        <f t="shared" si="1"/>
        <v>18.961081875000001</v>
      </c>
      <c r="G18" s="31">
        <f t="shared" si="2"/>
        <v>0</v>
      </c>
      <c r="H18" s="31">
        <f t="shared" si="3"/>
        <v>0</v>
      </c>
      <c r="I18" s="39">
        <f t="shared" si="4"/>
        <v>18.961081875000001</v>
      </c>
      <c r="J18" s="13"/>
      <c r="K18" s="18">
        <v>80</v>
      </c>
      <c r="L18" s="57">
        <f t="shared" si="5"/>
        <v>1.8184</v>
      </c>
      <c r="M18" s="58">
        <f t="shared" si="6"/>
        <v>84.271474999999995</v>
      </c>
      <c r="N18" s="31">
        <f t="shared" si="7"/>
        <v>0</v>
      </c>
      <c r="O18" s="31">
        <f t="shared" si="8"/>
        <v>0</v>
      </c>
      <c r="P18" s="43">
        <f t="shared" si="9"/>
        <v>84.271474999999995</v>
      </c>
    </row>
    <row r="19" spans="1:16" s="9" customFormat="1" ht="20" customHeight="1" thickBot="1">
      <c r="A19" s="87" t="s">
        <v>47</v>
      </c>
      <c r="B19" s="88">
        <v>0</v>
      </c>
      <c r="C19" s="15"/>
      <c r="D19" s="19">
        <v>19</v>
      </c>
      <c r="E19" s="29">
        <f t="shared" si="0"/>
        <v>0.43186999999999998</v>
      </c>
      <c r="F19" s="48">
        <f t="shared" si="1"/>
        <v>20.0144753125</v>
      </c>
      <c r="G19" s="32">
        <f t="shared" si="2"/>
        <v>0</v>
      </c>
      <c r="H19" s="32">
        <f t="shared" si="3"/>
        <v>0</v>
      </c>
      <c r="I19" s="40">
        <f t="shared" si="4"/>
        <v>20.0144753125</v>
      </c>
      <c r="J19" s="13"/>
      <c r="K19" s="19">
        <v>81</v>
      </c>
      <c r="L19" s="29">
        <f t="shared" si="5"/>
        <v>1.8411299999999999</v>
      </c>
      <c r="M19" s="48">
        <f t="shared" si="6"/>
        <v>85.324868437500001</v>
      </c>
      <c r="N19" s="32">
        <f t="shared" si="7"/>
        <v>0</v>
      </c>
      <c r="O19" s="32">
        <f t="shared" si="8"/>
        <v>0</v>
      </c>
      <c r="P19" s="38">
        <f t="shared" si="9"/>
        <v>85.324868437500001</v>
      </c>
    </row>
    <row r="20" spans="1:16" s="9" customFormat="1" ht="20" customHeight="1" thickBot="1">
      <c r="A20" s="79" t="s">
        <v>48</v>
      </c>
      <c r="B20" s="86">
        <v>0</v>
      </c>
      <c r="C20" s="16"/>
      <c r="D20" s="18">
        <v>20</v>
      </c>
      <c r="E20" s="57">
        <f t="shared" si="0"/>
        <v>0.4546</v>
      </c>
      <c r="F20" s="58">
        <f t="shared" si="1"/>
        <v>21.067868749999999</v>
      </c>
      <c r="G20" s="31">
        <f t="shared" si="2"/>
        <v>0</v>
      </c>
      <c r="H20" s="31">
        <f t="shared" si="3"/>
        <v>0</v>
      </c>
      <c r="I20" s="39">
        <f t="shared" si="4"/>
        <v>21.067868749999999</v>
      </c>
      <c r="J20" s="13"/>
      <c r="K20" s="18">
        <v>82</v>
      </c>
      <c r="L20" s="57">
        <f t="shared" si="5"/>
        <v>1.8638600000000001</v>
      </c>
      <c r="M20" s="58">
        <f t="shared" si="6"/>
        <v>86.378261875000007</v>
      </c>
      <c r="N20" s="31">
        <f t="shared" si="7"/>
        <v>0</v>
      </c>
      <c r="O20" s="31">
        <f t="shared" si="8"/>
        <v>0</v>
      </c>
      <c r="P20" s="43">
        <f t="shared" si="9"/>
        <v>86.378261875000007</v>
      </c>
    </row>
    <row r="21" spans="1:16" s="9" customFormat="1" ht="20" customHeight="1" thickBot="1">
      <c r="A21" s="311"/>
      <c r="B21" s="311"/>
      <c r="C21" s="16"/>
      <c r="D21" s="24">
        <v>21</v>
      </c>
      <c r="E21" s="63">
        <f t="shared" si="0"/>
        <v>0.47733000000000003</v>
      </c>
      <c r="F21" s="64">
        <f t="shared" si="1"/>
        <v>22.121262187500001</v>
      </c>
      <c r="G21" s="36">
        <f t="shared" si="2"/>
        <v>0</v>
      </c>
      <c r="H21" s="36">
        <f t="shared" si="3"/>
        <v>0</v>
      </c>
      <c r="I21" s="44">
        <f t="shared" si="4"/>
        <v>22.121262187500001</v>
      </c>
      <c r="J21" s="13"/>
      <c r="K21" s="19">
        <v>83</v>
      </c>
      <c r="L21" s="29">
        <f t="shared" si="5"/>
        <v>1.88659</v>
      </c>
      <c r="M21" s="48">
        <f t="shared" si="6"/>
        <v>87.431655312499998</v>
      </c>
      <c r="N21" s="32">
        <f t="shared" si="7"/>
        <v>0</v>
      </c>
      <c r="O21" s="32">
        <f t="shared" si="8"/>
        <v>0</v>
      </c>
      <c r="P21" s="38">
        <f t="shared" si="9"/>
        <v>87.431655312499998</v>
      </c>
    </row>
    <row r="22" spans="1:16" s="9" customFormat="1" ht="20" customHeight="1" thickBot="1">
      <c r="A22" s="302" t="s">
        <v>49</v>
      </c>
      <c r="B22" s="303"/>
      <c r="C22" s="16"/>
      <c r="D22" s="25">
        <v>22</v>
      </c>
      <c r="E22" s="65">
        <f t="shared" si="0"/>
        <v>0.50005999999999995</v>
      </c>
      <c r="F22" s="66">
        <f t="shared" si="1"/>
        <v>23.174655624999996</v>
      </c>
      <c r="G22" s="37">
        <f t="shared" si="2"/>
        <v>0</v>
      </c>
      <c r="H22" s="37">
        <f t="shared" si="3"/>
        <v>0</v>
      </c>
      <c r="I22" s="45">
        <f t="shared" si="4"/>
        <v>23.174655624999996</v>
      </c>
      <c r="J22" s="13"/>
      <c r="K22" s="18">
        <v>84</v>
      </c>
      <c r="L22" s="57">
        <f t="shared" si="5"/>
        <v>1.9093200000000001</v>
      </c>
      <c r="M22" s="58">
        <f t="shared" si="6"/>
        <v>88.485048750000004</v>
      </c>
      <c r="N22" s="31">
        <f t="shared" si="7"/>
        <v>0</v>
      </c>
      <c r="O22" s="31">
        <f t="shared" si="8"/>
        <v>0</v>
      </c>
      <c r="P22" s="43">
        <f t="shared" si="9"/>
        <v>88.485048750000004</v>
      </c>
    </row>
    <row r="23" spans="1:16" s="9" customFormat="1" ht="20" customHeight="1" thickBot="1">
      <c r="A23" s="89" t="s">
        <v>50</v>
      </c>
      <c r="B23" s="88">
        <v>0</v>
      </c>
      <c r="C23" s="13"/>
      <c r="D23" s="17">
        <v>23</v>
      </c>
      <c r="E23" s="29">
        <f t="shared" si="0"/>
        <v>0.52278999999999998</v>
      </c>
      <c r="F23" s="48">
        <f t="shared" si="1"/>
        <v>24.228049062499998</v>
      </c>
      <c r="G23" s="30">
        <f t="shared" si="2"/>
        <v>0</v>
      </c>
      <c r="H23" s="30">
        <f t="shared" si="3"/>
        <v>0</v>
      </c>
      <c r="I23" s="38">
        <f t="shared" si="4"/>
        <v>24.228049062499998</v>
      </c>
      <c r="J23" s="13"/>
      <c r="K23" s="19">
        <v>85</v>
      </c>
      <c r="L23" s="29">
        <f t="shared" si="5"/>
        <v>1.93205</v>
      </c>
      <c r="M23" s="48">
        <f t="shared" si="6"/>
        <v>89.538442187499996</v>
      </c>
      <c r="N23" s="32">
        <f t="shared" si="7"/>
        <v>0</v>
      </c>
      <c r="O23" s="32">
        <f t="shared" si="8"/>
        <v>0</v>
      </c>
      <c r="P23" s="38">
        <f t="shared" si="9"/>
        <v>89.538442187499996</v>
      </c>
    </row>
    <row r="24" spans="1:16" s="9" customFormat="1" ht="20" customHeight="1">
      <c r="A24" s="77"/>
      <c r="B24" s="13"/>
      <c r="C24" s="13"/>
      <c r="D24" s="18">
        <v>24</v>
      </c>
      <c r="E24" s="57">
        <f t="shared" si="0"/>
        <v>0.54552</v>
      </c>
      <c r="F24" s="58">
        <f t="shared" si="1"/>
        <v>25.281442500000001</v>
      </c>
      <c r="G24" s="31">
        <f t="shared" si="2"/>
        <v>0</v>
      </c>
      <c r="H24" s="31">
        <f t="shared" si="3"/>
        <v>0</v>
      </c>
      <c r="I24" s="39">
        <f t="shared" si="4"/>
        <v>25.281442500000001</v>
      </c>
      <c r="J24" s="13"/>
      <c r="K24" s="18">
        <v>86</v>
      </c>
      <c r="L24" s="57">
        <f t="shared" si="5"/>
        <v>1.95478</v>
      </c>
      <c r="M24" s="58">
        <f t="shared" si="6"/>
        <v>90.591835625000002</v>
      </c>
      <c r="N24" s="31">
        <f t="shared" si="7"/>
        <v>0</v>
      </c>
      <c r="O24" s="31">
        <f t="shared" si="8"/>
        <v>0</v>
      </c>
      <c r="P24" s="43">
        <f t="shared" si="9"/>
        <v>90.591835625000002</v>
      </c>
    </row>
    <row r="25" spans="1:16" s="9" customFormat="1" ht="20" customHeight="1" thickBot="1">
      <c r="C25" s="13"/>
      <c r="D25" s="19">
        <v>25</v>
      </c>
      <c r="E25" s="29">
        <f t="shared" si="0"/>
        <v>0.56825000000000003</v>
      </c>
      <c r="F25" s="48">
        <f t="shared" si="1"/>
        <v>26.334835937500003</v>
      </c>
      <c r="G25" s="32">
        <f t="shared" si="2"/>
        <v>0</v>
      </c>
      <c r="H25" s="32">
        <f t="shared" si="3"/>
        <v>0</v>
      </c>
      <c r="I25" s="40">
        <f t="shared" si="4"/>
        <v>26.334835937500003</v>
      </c>
      <c r="J25" s="13"/>
      <c r="K25" s="24">
        <v>87</v>
      </c>
      <c r="L25" s="63">
        <f t="shared" si="5"/>
        <v>1.9775100000000001</v>
      </c>
      <c r="M25" s="64">
        <f t="shared" si="6"/>
        <v>91.645229062500007</v>
      </c>
      <c r="N25" s="36">
        <f t="shared" si="7"/>
        <v>0</v>
      </c>
      <c r="O25" s="36">
        <f t="shared" si="8"/>
        <v>0</v>
      </c>
      <c r="P25" s="68">
        <f t="shared" si="9"/>
        <v>91.645229062500007</v>
      </c>
    </row>
    <row r="26" spans="1:16" s="9" customFormat="1" ht="20" customHeight="1" thickBot="1">
      <c r="A26" s="79" t="s">
        <v>51</v>
      </c>
      <c r="B26" s="84">
        <f>IF(AND(PackCT=1, Discount&gt;0),Vial1-(Vial1*Discount), IF(AND(PackCT=1,Discount=0),Vial1*1, IF(AND(PackCT=5, Discount&gt;0),Vial5-(Vial5*Discount), IF(AND(PackCT=5,Discount=0),Vial5*1, IF(AND(PackCT=10, Discount&gt;0),Vial10-(Vial10*Discount), IF(AND(PackCT=10,Discount=0),Vial10*1))))))</f>
        <v>370.75</v>
      </c>
      <c r="C26" s="13"/>
      <c r="D26" s="18">
        <v>26</v>
      </c>
      <c r="E26" s="57">
        <f t="shared" si="0"/>
        <v>0.59098000000000006</v>
      </c>
      <c r="F26" s="58">
        <f t="shared" si="1"/>
        <v>27.388229375000002</v>
      </c>
      <c r="G26" s="31">
        <f t="shared" si="2"/>
        <v>0</v>
      </c>
      <c r="H26" s="31">
        <f t="shared" si="3"/>
        <v>0</v>
      </c>
      <c r="I26" s="39">
        <f t="shared" si="4"/>
        <v>27.388229375000002</v>
      </c>
      <c r="J26" s="13"/>
      <c r="K26" s="25">
        <v>88</v>
      </c>
      <c r="L26" s="65">
        <f t="shared" si="5"/>
        <v>2.0002399999999998</v>
      </c>
      <c r="M26" s="66">
        <f t="shared" si="6"/>
        <v>92.698622499999985</v>
      </c>
      <c r="N26" s="37">
        <f t="shared" si="7"/>
        <v>0</v>
      </c>
      <c r="O26" s="67">
        <f t="shared" si="8"/>
        <v>0</v>
      </c>
      <c r="P26" s="72">
        <f t="shared" si="9"/>
        <v>92.698622499999985</v>
      </c>
    </row>
    <row r="27" spans="1:16" s="9" customFormat="1" ht="20" customHeight="1">
      <c r="A27" s="78" t="s">
        <v>52</v>
      </c>
      <c r="B27" s="8">
        <v>2.273E-2</v>
      </c>
      <c r="C27" s="13"/>
      <c r="D27" s="19">
        <v>27</v>
      </c>
      <c r="E27" s="29">
        <f t="shared" si="0"/>
        <v>0.61370999999999998</v>
      </c>
      <c r="F27" s="48">
        <f t="shared" si="1"/>
        <v>28.4416228125</v>
      </c>
      <c r="G27" s="32">
        <f t="shared" si="2"/>
        <v>0</v>
      </c>
      <c r="H27" s="32">
        <f t="shared" si="3"/>
        <v>0</v>
      </c>
      <c r="I27" s="40">
        <f t="shared" si="4"/>
        <v>28.4416228125</v>
      </c>
      <c r="J27" s="13"/>
      <c r="K27" s="17">
        <v>89</v>
      </c>
      <c r="L27" s="29">
        <f t="shared" si="5"/>
        <v>2.0229699999999999</v>
      </c>
      <c r="M27" s="48">
        <f t="shared" si="6"/>
        <v>93.752015937499991</v>
      </c>
      <c r="N27" s="30">
        <f t="shared" si="7"/>
        <v>0</v>
      </c>
      <c r="O27" s="30">
        <f t="shared" si="8"/>
        <v>0</v>
      </c>
      <c r="P27" s="38">
        <f t="shared" si="9"/>
        <v>93.752015937499991</v>
      </c>
    </row>
    <row r="28" spans="1:16" s="9" customFormat="1" ht="20" customHeight="1">
      <c r="A28" s="78" t="s">
        <v>12</v>
      </c>
      <c r="B28" s="5">
        <f>VialCost/8</f>
        <v>46.34375</v>
      </c>
      <c r="C28" s="13"/>
      <c r="D28" s="18">
        <v>28</v>
      </c>
      <c r="E28" s="57">
        <f t="shared" si="0"/>
        <v>0.63644000000000001</v>
      </c>
      <c r="F28" s="58">
        <f t="shared" si="1"/>
        <v>29.495016249999999</v>
      </c>
      <c r="G28" s="31">
        <f t="shared" si="2"/>
        <v>0</v>
      </c>
      <c r="H28" s="31">
        <f t="shared" si="3"/>
        <v>0</v>
      </c>
      <c r="I28" s="39">
        <f t="shared" si="4"/>
        <v>29.495016249999999</v>
      </c>
      <c r="J28" s="13"/>
      <c r="K28" s="18">
        <v>90</v>
      </c>
      <c r="L28" s="57">
        <f t="shared" si="5"/>
        <v>2.0457000000000001</v>
      </c>
      <c r="M28" s="58">
        <f t="shared" si="6"/>
        <v>94.805409374999996</v>
      </c>
      <c r="N28" s="31">
        <f t="shared" si="7"/>
        <v>0</v>
      </c>
      <c r="O28" s="31">
        <f t="shared" si="8"/>
        <v>0</v>
      </c>
      <c r="P28" s="43">
        <f t="shared" si="9"/>
        <v>94.805409374999996</v>
      </c>
    </row>
    <row r="29" spans="1:16" s="9" customFormat="1" ht="20" customHeight="1">
      <c r="A29" s="77"/>
      <c r="B29" s="13"/>
      <c r="C29" s="13"/>
      <c r="D29" s="19">
        <v>29</v>
      </c>
      <c r="E29" s="29">
        <f t="shared" si="0"/>
        <v>0.65917000000000003</v>
      </c>
      <c r="F29" s="48">
        <f t="shared" si="1"/>
        <v>30.548409687500001</v>
      </c>
      <c r="G29" s="32">
        <f t="shared" si="2"/>
        <v>0</v>
      </c>
      <c r="H29" s="32">
        <f t="shared" si="3"/>
        <v>0</v>
      </c>
      <c r="I29" s="40">
        <f t="shared" si="4"/>
        <v>30.548409687500001</v>
      </c>
      <c r="J29" s="13"/>
      <c r="K29" s="19">
        <v>91</v>
      </c>
      <c r="L29" s="29">
        <f t="shared" si="5"/>
        <v>2.0684300000000002</v>
      </c>
      <c r="M29" s="48">
        <f t="shared" si="6"/>
        <v>95.858802812500016</v>
      </c>
      <c r="N29" s="32">
        <f t="shared" si="7"/>
        <v>0</v>
      </c>
      <c r="O29" s="32">
        <f t="shared" si="8"/>
        <v>0</v>
      </c>
      <c r="P29" s="38">
        <f t="shared" si="9"/>
        <v>95.858802812500016</v>
      </c>
    </row>
    <row r="30" spans="1:16" s="9" customFormat="1" ht="20" customHeight="1" thickBot="1">
      <c r="A30" s="102" t="s">
        <v>53</v>
      </c>
      <c r="C30" s="13"/>
      <c r="D30" s="18">
        <v>30</v>
      </c>
      <c r="E30" s="57">
        <f t="shared" si="0"/>
        <v>0.68189999999999995</v>
      </c>
      <c r="F30" s="58">
        <f t="shared" si="1"/>
        <v>31.601803124999996</v>
      </c>
      <c r="G30" s="31">
        <f t="shared" si="2"/>
        <v>0</v>
      </c>
      <c r="H30" s="31">
        <f t="shared" si="3"/>
        <v>0</v>
      </c>
      <c r="I30" s="39">
        <f t="shared" si="4"/>
        <v>31.601803124999996</v>
      </c>
      <c r="J30" s="13"/>
      <c r="K30" s="18">
        <v>92</v>
      </c>
      <c r="L30" s="57">
        <f t="shared" si="5"/>
        <v>2.0911599999999999</v>
      </c>
      <c r="M30" s="58">
        <f t="shared" si="6"/>
        <v>96.912196249999994</v>
      </c>
      <c r="N30" s="31">
        <f t="shared" si="7"/>
        <v>0</v>
      </c>
      <c r="O30" s="31">
        <f t="shared" si="8"/>
        <v>0</v>
      </c>
      <c r="P30" s="43">
        <f t="shared" si="9"/>
        <v>96.912196249999994</v>
      </c>
    </row>
    <row r="31" spans="1:16" s="9" customFormat="1" ht="20" customHeight="1" thickBot="1">
      <c r="A31" s="77"/>
      <c r="B31" s="94" t="s">
        <v>54</v>
      </c>
      <c r="C31" s="13"/>
      <c r="D31" s="19">
        <v>31</v>
      </c>
      <c r="E31" s="29">
        <f t="shared" si="0"/>
        <v>0.70462999999999998</v>
      </c>
      <c r="F31" s="48">
        <f t="shared" si="1"/>
        <v>32.655196562500002</v>
      </c>
      <c r="G31" s="32">
        <f t="shared" si="2"/>
        <v>0</v>
      </c>
      <c r="H31" s="32">
        <f t="shared" si="3"/>
        <v>0</v>
      </c>
      <c r="I31" s="40">
        <f t="shared" si="4"/>
        <v>32.655196562500002</v>
      </c>
      <c r="J31" s="13"/>
      <c r="K31" s="19">
        <v>93</v>
      </c>
      <c r="L31" s="29">
        <f t="shared" si="5"/>
        <v>2.11389</v>
      </c>
      <c r="M31" s="48">
        <f t="shared" si="6"/>
        <v>97.9655896875</v>
      </c>
      <c r="N31" s="32">
        <f t="shared" si="7"/>
        <v>0</v>
      </c>
      <c r="O31" s="32">
        <f t="shared" si="8"/>
        <v>0</v>
      </c>
      <c r="P31" s="38">
        <f t="shared" si="9"/>
        <v>97.9655896875</v>
      </c>
    </row>
    <row r="32" spans="1:16" s="9" customFormat="1" ht="20" customHeight="1" thickBot="1">
      <c r="A32" s="103" t="s">
        <v>55</v>
      </c>
      <c r="B32" s="95">
        <f>AVERAGE(I5:I25)</f>
        <v>15.800901562500004</v>
      </c>
      <c r="C32" s="13"/>
      <c r="D32" s="20">
        <v>32</v>
      </c>
      <c r="E32" s="60">
        <f t="shared" si="0"/>
        <v>0.72736000000000001</v>
      </c>
      <c r="F32" s="61">
        <f t="shared" si="1"/>
        <v>33.708590000000001</v>
      </c>
      <c r="G32" s="33">
        <f t="shared" si="2"/>
        <v>0</v>
      </c>
      <c r="H32" s="33">
        <f t="shared" si="3"/>
        <v>0</v>
      </c>
      <c r="I32" s="41">
        <f t="shared" si="4"/>
        <v>33.708590000000001</v>
      </c>
      <c r="J32" s="13"/>
      <c r="K32" s="18">
        <v>94</v>
      </c>
      <c r="L32" s="57">
        <f t="shared" si="5"/>
        <v>2.1366200000000002</v>
      </c>
      <c r="M32" s="58">
        <f t="shared" si="6"/>
        <v>99.018983125000005</v>
      </c>
      <c r="N32" s="31">
        <f t="shared" si="7"/>
        <v>0</v>
      </c>
      <c r="O32" s="31">
        <f t="shared" si="8"/>
        <v>0</v>
      </c>
      <c r="P32" s="43">
        <f t="shared" si="9"/>
        <v>99.018983125000005</v>
      </c>
    </row>
    <row r="33" spans="1:16" s="9" customFormat="1" ht="20" customHeight="1" thickBot="1">
      <c r="A33" s="104" t="s">
        <v>56</v>
      </c>
      <c r="B33" s="95">
        <f>AVERAGE(I26:I50)</f>
        <v>40.028950625</v>
      </c>
      <c r="C33" s="13"/>
      <c r="D33" s="23">
        <v>33</v>
      </c>
      <c r="E33" s="62">
        <f t="shared" si="0"/>
        <v>0.75009000000000003</v>
      </c>
      <c r="F33" s="49">
        <f t="shared" si="1"/>
        <v>34.7619834375</v>
      </c>
      <c r="G33" s="34">
        <f t="shared" si="2"/>
        <v>0</v>
      </c>
      <c r="H33" s="34">
        <f t="shared" si="3"/>
        <v>0</v>
      </c>
      <c r="I33" s="42">
        <f t="shared" si="4"/>
        <v>34.7619834375</v>
      </c>
      <c r="J33" s="13"/>
      <c r="K33" s="19">
        <v>95</v>
      </c>
      <c r="L33" s="29">
        <f t="shared" si="5"/>
        <v>2.1593499999999999</v>
      </c>
      <c r="M33" s="48">
        <f t="shared" si="6"/>
        <v>100.0723765625</v>
      </c>
      <c r="N33" s="32">
        <f t="shared" si="7"/>
        <v>0</v>
      </c>
      <c r="O33" s="32">
        <f t="shared" si="8"/>
        <v>0</v>
      </c>
      <c r="P33" s="38">
        <f t="shared" si="9"/>
        <v>100.0723765625</v>
      </c>
    </row>
    <row r="34" spans="1:16" s="9" customFormat="1" ht="20" customHeight="1">
      <c r="A34" s="103" t="s">
        <v>57</v>
      </c>
      <c r="B34" s="95">
        <f>AVERAGE(I51:I66, P5:P38)</f>
        <v>79.531204531249983</v>
      </c>
      <c r="C34" s="13"/>
      <c r="D34" s="22">
        <v>34</v>
      </c>
      <c r="E34" s="57">
        <f t="shared" si="0"/>
        <v>0.77282000000000006</v>
      </c>
      <c r="F34" s="58">
        <f t="shared" si="1"/>
        <v>35.815376875000005</v>
      </c>
      <c r="G34" s="35">
        <f t="shared" si="2"/>
        <v>0</v>
      </c>
      <c r="H34" s="35">
        <f t="shared" si="3"/>
        <v>0</v>
      </c>
      <c r="I34" s="43">
        <f t="shared" si="4"/>
        <v>35.815376875000005</v>
      </c>
      <c r="J34" s="13"/>
      <c r="K34" s="18">
        <v>96</v>
      </c>
      <c r="L34" s="57">
        <f t="shared" si="5"/>
        <v>2.18208</v>
      </c>
      <c r="M34" s="58">
        <f t="shared" si="6"/>
        <v>101.12577</v>
      </c>
      <c r="N34" s="31">
        <f t="shared" si="7"/>
        <v>0</v>
      </c>
      <c r="O34" s="31">
        <f t="shared" si="8"/>
        <v>0</v>
      </c>
      <c r="P34" s="43">
        <f t="shared" si="9"/>
        <v>101.12577</v>
      </c>
    </row>
    <row r="35" spans="1:16" s="9" customFormat="1" ht="20" customHeight="1">
      <c r="A35" s="103" t="s">
        <v>58</v>
      </c>
      <c r="B35" s="95">
        <f>AVERAGE(P39:P66)</f>
        <v>120.61354859375</v>
      </c>
      <c r="C35" s="13"/>
      <c r="D35" s="19">
        <v>35</v>
      </c>
      <c r="E35" s="29">
        <f t="shared" si="0"/>
        <v>0.79554999999999998</v>
      </c>
      <c r="F35" s="48">
        <f t="shared" si="1"/>
        <v>36.868770312499997</v>
      </c>
      <c r="G35" s="32">
        <f t="shared" si="2"/>
        <v>0</v>
      </c>
      <c r="H35" s="32">
        <f t="shared" si="3"/>
        <v>0</v>
      </c>
      <c r="I35" s="40">
        <f t="shared" si="4"/>
        <v>36.868770312499997</v>
      </c>
      <c r="J35" s="13"/>
      <c r="K35" s="19">
        <v>97</v>
      </c>
      <c r="L35" s="29">
        <f t="shared" si="5"/>
        <v>2.2048100000000002</v>
      </c>
      <c r="M35" s="48">
        <f t="shared" si="6"/>
        <v>102.17916343750001</v>
      </c>
      <c r="N35" s="32">
        <f t="shared" si="7"/>
        <v>0</v>
      </c>
      <c r="O35" s="32">
        <f t="shared" si="8"/>
        <v>0</v>
      </c>
      <c r="P35" s="38">
        <f t="shared" si="9"/>
        <v>102.17916343750001</v>
      </c>
    </row>
    <row r="36" spans="1:16" s="9" customFormat="1" ht="20" customHeight="1" thickBot="1">
      <c r="C36" s="13"/>
      <c r="D36" s="18">
        <v>36</v>
      </c>
      <c r="E36" s="57">
        <f t="shared" si="0"/>
        <v>0.81828000000000001</v>
      </c>
      <c r="F36" s="58">
        <f t="shared" si="1"/>
        <v>37.922163750000003</v>
      </c>
      <c r="G36" s="31">
        <f t="shared" si="2"/>
        <v>0</v>
      </c>
      <c r="H36" s="31">
        <f t="shared" si="3"/>
        <v>0</v>
      </c>
      <c r="I36" s="39">
        <f t="shared" si="4"/>
        <v>37.922163750000003</v>
      </c>
      <c r="J36" s="13"/>
      <c r="K36" s="20">
        <v>98</v>
      </c>
      <c r="L36" s="60">
        <f t="shared" si="5"/>
        <v>2.2275399999999999</v>
      </c>
      <c r="M36" s="61">
        <f t="shared" si="6"/>
        <v>103.232556875</v>
      </c>
      <c r="N36" s="33">
        <f t="shared" si="7"/>
        <v>0</v>
      </c>
      <c r="O36" s="33">
        <f t="shared" si="8"/>
        <v>0</v>
      </c>
      <c r="P36" s="71">
        <f t="shared" si="9"/>
        <v>103.232556875</v>
      </c>
    </row>
    <row r="37" spans="1:16" s="9" customFormat="1" ht="20" customHeight="1" thickBot="1">
      <c r="A37" s="101" t="s">
        <v>59</v>
      </c>
      <c r="B37" s="101"/>
      <c r="C37" s="13"/>
      <c r="D37" s="19">
        <v>37</v>
      </c>
      <c r="E37" s="29">
        <f t="shared" ref="E37:E66" si="10">$B$27*D37</f>
        <v>0.84101000000000004</v>
      </c>
      <c r="F37" s="48">
        <f t="shared" ref="F37:F66" si="11">$E37*$B$28</f>
        <v>38.975557187500002</v>
      </c>
      <c r="G37" s="32">
        <f t="shared" ref="G37:G66" si="12">IF(AND(Profit&gt;0, OR(Injection&gt;0,Markup&gt;0)),"ENTER INJECTION FEE AND MARKUP ONLY OR ONLY PROFIT MARGIN",IF(AND(Profit&gt;0,Markup=0,Injection=0),Profit,IF(AND(Profit=0,OR(Injection&gt;0,Markup&gt;0)),SUM(Injection,($F37*Markup)),IF(AND(Profit=0,Injection=0,Markup=0),0))))</f>
        <v>0</v>
      </c>
      <c r="H37" s="32">
        <f t="shared" ref="H37:H66" si="13">$B$15</f>
        <v>0</v>
      </c>
      <c r="I37" s="40">
        <f t="shared" ref="I37:I66" si="14">SUM(F37:H37)</f>
        <v>38.975557187500002</v>
      </c>
      <c r="J37" s="13"/>
      <c r="K37" s="23">
        <v>99</v>
      </c>
      <c r="L37" s="62">
        <f t="shared" ref="L37:L66" si="15">$B$27*K37</f>
        <v>2.25027</v>
      </c>
      <c r="M37" s="49">
        <f t="shared" ref="M37:M66" si="16">$L37*$B$28</f>
        <v>104.28595031250001</v>
      </c>
      <c r="N37" s="34">
        <f t="shared" ref="N37:N66" si="17">IF(AND(Profit&gt;0, OR(Injection&gt;0,Markup&gt;0)),"ENTER INJECTION FEE AND MARKUP ONLY OR ONLY PROFIT MARGIN",IF(AND(Profit&gt;0,Markup=0,Injection=0),Profit,IF(AND(Profit=0,OR(Injection&gt;0,Markup&gt;0)),SUM(Injection,($M37*Markup)),IF(AND(Profit=0,Injection=0,Markup=0),0))))</f>
        <v>0</v>
      </c>
      <c r="O37" s="69">
        <f t="shared" ref="O37:O66" si="18">$B$15</f>
        <v>0</v>
      </c>
      <c r="P37" s="70">
        <f t="shared" ref="P37:P66" si="19">SUM(M37:O37)</f>
        <v>104.28595031250001</v>
      </c>
    </row>
    <row r="38" spans="1:16" s="9" customFormat="1" ht="20" customHeight="1" thickBot="1">
      <c r="A38" s="96"/>
      <c r="B38" s="97" t="s">
        <v>54</v>
      </c>
      <c r="C38" s="13"/>
      <c r="D38" s="18">
        <v>38</v>
      </c>
      <c r="E38" s="57">
        <f t="shared" si="10"/>
        <v>0.86373999999999995</v>
      </c>
      <c r="F38" s="58">
        <f t="shared" si="11"/>
        <v>40.028950625</v>
      </c>
      <c r="G38" s="31">
        <f t="shared" si="12"/>
        <v>0</v>
      </c>
      <c r="H38" s="31">
        <f t="shared" si="13"/>
        <v>0</v>
      </c>
      <c r="I38" s="39">
        <f t="shared" si="14"/>
        <v>40.028950625</v>
      </c>
      <c r="J38" s="13"/>
      <c r="K38" s="22">
        <v>100</v>
      </c>
      <c r="L38" s="57">
        <f t="shared" si="15"/>
        <v>2.2730000000000001</v>
      </c>
      <c r="M38" s="58">
        <f t="shared" si="16"/>
        <v>105.33934375000001</v>
      </c>
      <c r="N38" s="35">
        <f t="shared" si="17"/>
        <v>0</v>
      </c>
      <c r="O38" s="35">
        <f t="shared" si="18"/>
        <v>0</v>
      </c>
      <c r="P38" s="43">
        <f t="shared" si="19"/>
        <v>105.33934375000001</v>
      </c>
    </row>
    <row r="39" spans="1:16" s="9" customFormat="1" ht="20" customHeight="1">
      <c r="A39" s="105" t="s">
        <v>55</v>
      </c>
      <c r="B39" s="98">
        <v>0</v>
      </c>
      <c r="C39" s="13"/>
      <c r="D39" s="19">
        <v>39</v>
      </c>
      <c r="E39" s="29">
        <f t="shared" si="10"/>
        <v>0.88646999999999998</v>
      </c>
      <c r="F39" s="48">
        <f t="shared" si="11"/>
        <v>41.082344062499999</v>
      </c>
      <c r="G39" s="32">
        <f t="shared" si="12"/>
        <v>0</v>
      </c>
      <c r="H39" s="32">
        <f t="shared" si="13"/>
        <v>0</v>
      </c>
      <c r="I39" s="40">
        <f t="shared" si="14"/>
        <v>41.082344062499999</v>
      </c>
      <c r="J39" s="13"/>
      <c r="K39" s="19">
        <v>101</v>
      </c>
      <c r="L39" s="29">
        <f t="shared" si="15"/>
        <v>2.2957299999999998</v>
      </c>
      <c r="M39" s="48">
        <f t="shared" si="16"/>
        <v>106.39273718749999</v>
      </c>
      <c r="N39" s="32">
        <f t="shared" si="17"/>
        <v>0</v>
      </c>
      <c r="O39" s="32">
        <f t="shared" si="18"/>
        <v>0</v>
      </c>
      <c r="P39" s="38">
        <f t="shared" si="19"/>
        <v>106.39273718749999</v>
      </c>
    </row>
    <row r="40" spans="1:16" s="9" customFormat="1" ht="20" customHeight="1">
      <c r="A40" s="106" t="s">
        <v>56</v>
      </c>
      <c r="B40" s="99">
        <v>0</v>
      </c>
      <c r="C40" s="13"/>
      <c r="D40" s="18">
        <v>40</v>
      </c>
      <c r="E40" s="57">
        <f t="shared" si="10"/>
        <v>0.90920000000000001</v>
      </c>
      <c r="F40" s="58">
        <f t="shared" si="11"/>
        <v>42.135737499999998</v>
      </c>
      <c r="G40" s="31">
        <f t="shared" si="12"/>
        <v>0</v>
      </c>
      <c r="H40" s="31">
        <f t="shared" si="13"/>
        <v>0</v>
      </c>
      <c r="I40" s="39">
        <f t="shared" si="14"/>
        <v>42.135737499999998</v>
      </c>
      <c r="J40" s="13"/>
      <c r="K40" s="18">
        <v>102</v>
      </c>
      <c r="L40" s="57">
        <f t="shared" si="15"/>
        <v>2.31846</v>
      </c>
      <c r="M40" s="58">
        <f t="shared" si="16"/>
        <v>107.446130625</v>
      </c>
      <c r="N40" s="31">
        <f t="shared" si="17"/>
        <v>0</v>
      </c>
      <c r="O40" s="31">
        <f t="shared" si="18"/>
        <v>0</v>
      </c>
      <c r="P40" s="43">
        <f t="shared" si="19"/>
        <v>107.446130625</v>
      </c>
    </row>
    <row r="41" spans="1:16" s="9" customFormat="1" ht="20" customHeight="1">
      <c r="A41" s="105" t="s">
        <v>57</v>
      </c>
      <c r="B41" s="100">
        <v>0</v>
      </c>
      <c r="C41" s="13"/>
      <c r="D41" s="19">
        <v>41</v>
      </c>
      <c r="E41" s="29">
        <f t="shared" si="10"/>
        <v>0.93193000000000004</v>
      </c>
      <c r="F41" s="48">
        <f t="shared" si="11"/>
        <v>43.189130937500003</v>
      </c>
      <c r="G41" s="32">
        <f t="shared" si="12"/>
        <v>0</v>
      </c>
      <c r="H41" s="32">
        <f t="shared" si="13"/>
        <v>0</v>
      </c>
      <c r="I41" s="40">
        <f t="shared" si="14"/>
        <v>43.189130937500003</v>
      </c>
      <c r="J41" s="13"/>
      <c r="K41" s="19">
        <v>103</v>
      </c>
      <c r="L41" s="29">
        <f t="shared" si="15"/>
        <v>2.3411900000000001</v>
      </c>
      <c r="M41" s="48">
        <f t="shared" si="16"/>
        <v>108.4995240625</v>
      </c>
      <c r="N41" s="32">
        <f t="shared" si="17"/>
        <v>0</v>
      </c>
      <c r="O41" s="32">
        <f t="shared" si="18"/>
        <v>0</v>
      </c>
      <c r="P41" s="38">
        <f t="shared" si="19"/>
        <v>108.4995240625</v>
      </c>
    </row>
    <row r="42" spans="1:16" s="9" customFormat="1" ht="20" customHeight="1">
      <c r="A42" s="105" t="s">
        <v>58</v>
      </c>
      <c r="B42" s="100">
        <v>0</v>
      </c>
      <c r="C42" s="13"/>
      <c r="D42" s="18">
        <v>42</v>
      </c>
      <c r="E42" s="57">
        <f t="shared" si="10"/>
        <v>0.95466000000000006</v>
      </c>
      <c r="F42" s="58">
        <f t="shared" si="11"/>
        <v>44.242524375000002</v>
      </c>
      <c r="G42" s="31">
        <f t="shared" si="12"/>
        <v>0</v>
      </c>
      <c r="H42" s="31">
        <f t="shared" si="13"/>
        <v>0</v>
      </c>
      <c r="I42" s="39">
        <f t="shared" si="14"/>
        <v>44.242524375000002</v>
      </c>
      <c r="J42" s="13"/>
      <c r="K42" s="18">
        <v>104</v>
      </c>
      <c r="L42" s="57">
        <f t="shared" si="15"/>
        <v>2.3639200000000002</v>
      </c>
      <c r="M42" s="58">
        <f t="shared" si="16"/>
        <v>109.55291750000001</v>
      </c>
      <c r="N42" s="31">
        <f t="shared" si="17"/>
        <v>0</v>
      </c>
      <c r="O42" s="31">
        <f t="shared" si="18"/>
        <v>0</v>
      </c>
      <c r="P42" s="43">
        <f t="shared" si="19"/>
        <v>109.55291750000001</v>
      </c>
    </row>
    <row r="43" spans="1:16" s="9" customFormat="1" ht="20" customHeight="1" thickBot="1">
      <c r="A43" s="4"/>
      <c r="B43" s="3"/>
      <c r="C43" s="13"/>
      <c r="D43" s="24">
        <v>43</v>
      </c>
      <c r="E43" s="63">
        <f t="shared" si="10"/>
        <v>0.97738999999999998</v>
      </c>
      <c r="F43" s="64">
        <f t="shared" si="11"/>
        <v>45.295917812500001</v>
      </c>
      <c r="G43" s="36">
        <f t="shared" si="12"/>
        <v>0</v>
      </c>
      <c r="H43" s="36">
        <f t="shared" si="13"/>
        <v>0</v>
      </c>
      <c r="I43" s="44">
        <f t="shared" si="14"/>
        <v>45.295917812500001</v>
      </c>
      <c r="J43" s="13"/>
      <c r="K43" s="19">
        <v>105</v>
      </c>
      <c r="L43" s="29">
        <f t="shared" si="15"/>
        <v>2.3866499999999999</v>
      </c>
      <c r="M43" s="48">
        <f t="shared" si="16"/>
        <v>110.6063109375</v>
      </c>
      <c r="N43" s="32">
        <f t="shared" si="17"/>
        <v>0</v>
      </c>
      <c r="O43" s="32">
        <f t="shared" si="18"/>
        <v>0</v>
      </c>
      <c r="P43" s="38">
        <f t="shared" si="19"/>
        <v>110.6063109375</v>
      </c>
    </row>
    <row r="44" spans="1:16" s="9" customFormat="1" ht="20" customHeight="1" thickBot="1">
      <c r="A44" s="13"/>
      <c r="B44" s="13"/>
      <c r="C44" s="13"/>
      <c r="D44" s="25">
        <v>44</v>
      </c>
      <c r="E44" s="65">
        <f t="shared" si="10"/>
        <v>1.0001199999999999</v>
      </c>
      <c r="F44" s="66">
        <f t="shared" si="11"/>
        <v>46.349311249999992</v>
      </c>
      <c r="G44" s="37">
        <f t="shared" si="12"/>
        <v>0</v>
      </c>
      <c r="H44" s="37">
        <f t="shared" si="13"/>
        <v>0</v>
      </c>
      <c r="I44" s="45">
        <f t="shared" si="14"/>
        <v>46.349311249999992</v>
      </c>
      <c r="J44" s="13"/>
      <c r="K44" s="18">
        <v>106</v>
      </c>
      <c r="L44" s="57">
        <f t="shared" si="15"/>
        <v>2.4093800000000001</v>
      </c>
      <c r="M44" s="58">
        <f t="shared" si="16"/>
        <v>111.659704375</v>
      </c>
      <c r="N44" s="31">
        <f t="shared" si="17"/>
        <v>0</v>
      </c>
      <c r="O44" s="31">
        <f t="shared" si="18"/>
        <v>0</v>
      </c>
      <c r="P44" s="43">
        <f t="shared" si="19"/>
        <v>111.659704375</v>
      </c>
    </row>
    <row r="45" spans="1:16" s="9" customFormat="1" ht="20" customHeight="1">
      <c r="A45" s="13"/>
      <c r="B45" s="13"/>
      <c r="C45" s="13"/>
      <c r="D45" s="17">
        <v>45</v>
      </c>
      <c r="E45" s="29">
        <f t="shared" si="10"/>
        <v>1.02285</v>
      </c>
      <c r="F45" s="48">
        <f t="shared" si="11"/>
        <v>47.402704687499998</v>
      </c>
      <c r="G45" s="30">
        <f t="shared" si="12"/>
        <v>0</v>
      </c>
      <c r="H45" s="30">
        <f t="shared" si="13"/>
        <v>0</v>
      </c>
      <c r="I45" s="38">
        <f t="shared" si="14"/>
        <v>47.402704687499998</v>
      </c>
      <c r="J45" s="13"/>
      <c r="K45" s="19">
        <v>107</v>
      </c>
      <c r="L45" s="29">
        <f t="shared" si="15"/>
        <v>2.4321100000000002</v>
      </c>
      <c r="M45" s="48">
        <f t="shared" si="16"/>
        <v>112.71309781250001</v>
      </c>
      <c r="N45" s="32">
        <f t="shared" si="17"/>
        <v>0</v>
      </c>
      <c r="O45" s="32">
        <f t="shared" si="18"/>
        <v>0</v>
      </c>
      <c r="P45" s="38">
        <f t="shared" si="19"/>
        <v>112.71309781250001</v>
      </c>
    </row>
    <row r="46" spans="1:16" s="9" customFormat="1" ht="20" customHeight="1">
      <c r="A46" s="13"/>
      <c r="B46" s="13"/>
      <c r="C46" s="13"/>
      <c r="D46" s="18">
        <v>46</v>
      </c>
      <c r="E46" s="57">
        <f t="shared" si="10"/>
        <v>1.04558</v>
      </c>
      <c r="F46" s="58">
        <f t="shared" si="11"/>
        <v>48.456098124999997</v>
      </c>
      <c r="G46" s="31">
        <f t="shared" si="12"/>
        <v>0</v>
      </c>
      <c r="H46" s="31">
        <f t="shared" si="13"/>
        <v>0</v>
      </c>
      <c r="I46" s="39">
        <f t="shared" si="14"/>
        <v>48.456098124999997</v>
      </c>
      <c r="J46" s="13"/>
      <c r="K46" s="18">
        <v>108</v>
      </c>
      <c r="L46" s="57">
        <f t="shared" si="15"/>
        <v>2.4548399999999999</v>
      </c>
      <c r="M46" s="58">
        <f t="shared" si="16"/>
        <v>113.76649125</v>
      </c>
      <c r="N46" s="31">
        <f t="shared" si="17"/>
        <v>0</v>
      </c>
      <c r="O46" s="31">
        <f t="shared" si="18"/>
        <v>0</v>
      </c>
      <c r="P46" s="43">
        <f t="shared" si="19"/>
        <v>113.76649125</v>
      </c>
    </row>
    <row r="47" spans="1:16" s="9" customFormat="1" ht="20" customHeight="1">
      <c r="A47" s="13"/>
      <c r="B47" s="13"/>
      <c r="C47" s="13"/>
      <c r="D47" s="19">
        <v>47</v>
      </c>
      <c r="E47" s="29">
        <f t="shared" si="10"/>
        <v>1.0683100000000001</v>
      </c>
      <c r="F47" s="48">
        <f t="shared" si="11"/>
        <v>49.509491562500003</v>
      </c>
      <c r="G47" s="32">
        <f t="shared" si="12"/>
        <v>0</v>
      </c>
      <c r="H47" s="32">
        <f t="shared" si="13"/>
        <v>0</v>
      </c>
      <c r="I47" s="40">
        <f t="shared" si="14"/>
        <v>49.509491562500003</v>
      </c>
      <c r="J47" s="13"/>
      <c r="K47" s="19">
        <v>109</v>
      </c>
      <c r="L47" s="29">
        <f t="shared" si="15"/>
        <v>2.4775700000000001</v>
      </c>
      <c r="M47" s="48">
        <f t="shared" si="16"/>
        <v>114.81988468750001</v>
      </c>
      <c r="N47" s="32">
        <f t="shared" si="17"/>
        <v>0</v>
      </c>
      <c r="O47" s="32">
        <f t="shared" si="18"/>
        <v>0</v>
      </c>
      <c r="P47" s="38">
        <f t="shared" si="19"/>
        <v>114.81988468750001</v>
      </c>
    </row>
    <row r="48" spans="1:16" s="9" customFormat="1" ht="20" customHeight="1" thickBot="1">
      <c r="A48" s="13"/>
      <c r="B48" s="13"/>
      <c r="C48" s="13"/>
      <c r="D48" s="18">
        <v>48</v>
      </c>
      <c r="E48" s="57">
        <f t="shared" si="10"/>
        <v>1.09104</v>
      </c>
      <c r="F48" s="58">
        <f t="shared" si="11"/>
        <v>50.562885000000001</v>
      </c>
      <c r="G48" s="31">
        <f t="shared" si="12"/>
        <v>0</v>
      </c>
      <c r="H48" s="31">
        <f t="shared" si="13"/>
        <v>0</v>
      </c>
      <c r="I48" s="39">
        <f t="shared" si="14"/>
        <v>50.562885000000001</v>
      </c>
      <c r="J48" s="13"/>
      <c r="K48" s="20">
        <v>110</v>
      </c>
      <c r="L48" s="60">
        <f t="shared" si="15"/>
        <v>2.5003000000000002</v>
      </c>
      <c r="M48" s="61">
        <f t="shared" si="16"/>
        <v>115.87327812500001</v>
      </c>
      <c r="N48" s="33">
        <f t="shared" si="17"/>
        <v>0</v>
      </c>
      <c r="O48" s="33">
        <f t="shared" si="18"/>
        <v>0</v>
      </c>
      <c r="P48" s="71">
        <f t="shared" si="19"/>
        <v>115.87327812500001</v>
      </c>
    </row>
    <row r="49" spans="1:16" s="9" customFormat="1" ht="20" customHeight="1" thickBot="1">
      <c r="A49" s="13"/>
      <c r="B49" s="13"/>
      <c r="C49" s="13"/>
      <c r="D49" s="19">
        <v>49</v>
      </c>
      <c r="E49" s="29">
        <f t="shared" si="10"/>
        <v>1.1137699999999999</v>
      </c>
      <c r="F49" s="48">
        <f t="shared" si="11"/>
        <v>51.6162784375</v>
      </c>
      <c r="G49" s="32">
        <f t="shared" si="12"/>
        <v>0</v>
      </c>
      <c r="H49" s="32">
        <f t="shared" si="13"/>
        <v>0</v>
      </c>
      <c r="I49" s="40">
        <f t="shared" si="14"/>
        <v>51.6162784375</v>
      </c>
      <c r="J49" s="13"/>
      <c r="K49" s="23">
        <v>111</v>
      </c>
      <c r="L49" s="62">
        <f t="shared" si="15"/>
        <v>2.5230299999999999</v>
      </c>
      <c r="M49" s="49">
        <f t="shared" si="16"/>
        <v>116.92667156249999</v>
      </c>
      <c r="N49" s="34">
        <f t="shared" si="17"/>
        <v>0</v>
      </c>
      <c r="O49" s="69">
        <f t="shared" si="18"/>
        <v>0</v>
      </c>
      <c r="P49" s="70">
        <f t="shared" si="19"/>
        <v>116.92667156249999</v>
      </c>
    </row>
    <row r="50" spans="1:16" s="9" customFormat="1" ht="20" customHeight="1">
      <c r="A50" s="4"/>
      <c r="B50" s="3"/>
      <c r="C50" s="13"/>
      <c r="D50" s="18">
        <v>50</v>
      </c>
      <c r="E50" s="57">
        <f t="shared" si="10"/>
        <v>1.1365000000000001</v>
      </c>
      <c r="F50" s="58">
        <f t="shared" si="11"/>
        <v>52.669671875000006</v>
      </c>
      <c r="G50" s="31">
        <f t="shared" si="12"/>
        <v>0</v>
      </c>
      <c r="H50" s="31">
        <f t="shared" si="13"/>
        <v>0</v>
      </c>
      <c r="I50" s="39">
        <f t="shared" si="14"/>
        <v>52.669671875000006</v>
      </c>
      <c r="J50" s="13"/>
      <c r="K50" s="22">
        <v>112</v>
      </c>
      <c r="L50" s="57">
        <f t="shared" si="15"/>
        <v>2.54576</v>
      </c>
      <c r="M50" s="58">
        <f t="shared" si="16"/>
        <v>117.980065</v>
      </c>
      <c r="N50" s="35">
        <f t="shared" si="17"/>
        <v>0</v>
      </c>
      <c r="O50" s="35">
        <f t="shared" si="18"/>
        <v>0</v>
      </c>
      <c r="P50" s="43">
        <f t="shared" si="19"/>
        <v>117.980065</v>
      </c>
    </row>
    <row r="51" spans="1:16" s="9" customFormat="1" ht="20" customHeight="1">
      <c r="A51" s="13"/>
      <c r="B51" s="4"/>
      <c r="C51" s="13"/>
      <c r="D51" s="19">
        <v>51</v>
      </c>
      <c r="E51" s="29">
        <f t="shared" si="10"/>
        <v>1.15923</v>
      </c>
      <c r="F51" s="48">
        <f t="shared" si="11"/>
        <v>53.723065312499998</v>
      </c>
      <c r="G51" s="32">
        <f t="shared" si="12"/>
        <v>0</v>
      </c>
      <c r="H51" s="32">
        <f t="shared" si="13"/>
        <v>0</v>
      </c>
      <c r="I51" s="40">
        <f t="shared" si="14"/>
        <v>53.723065312499998</v>
      </c>
      <c r="J51" s="13"/>
      <c r="K51" s="19">
        <v>113</v>
      </c>
      <c r="L51" s="29">
        <f t="shared" si="15"/>
        <v>2.5684900000000002</v>
      </c>
      <c r="M51" s="48">
        <f t="shared" si="16"/>
        <v>119.0334584375</v>
      </c>
      <c r="N51" s="32">
        <f t="shared" si="17"/>
        <v>0</v>
      </c>
      <c r="O51" s="32">
        <f t="shared" si="18"/>
        <v>0</v>
      </c>
      <c r="P51" s="38">
        <f t="shared" si="19"/>
        <v>119.0334584375</v>
      </c>
    </row>
    <row r="52" spans="1:16" s="9" customFormat="1" ht="20" customHeight="1">
      <c r="A52" s="4"/>
      <c r="B52" s="4"/>
      <c r="C52" s="13"/>
      <c r="D52" s="18">
        <v>52</v>
      </c>
      <c r="E52" s="57">
        <f t="shared" si="10"/>
        <v>1.1819600000000001</v>
      </c>
      <c r="F52" s="58">
        <f t="shared" si="11"/>
        <v>54.776458750000003</v>
      </c>
      <c r="G52" s="31">
        <f t="shared" si="12"/>
        <v>0</v>
      </c>
      <c r="H52" s="31">
        <f t="shared" si="13"/>
        <v>0</v>
      </c>
      <c r="I52" s="39">
        <f t="shared" si="14"/>
        <v>54.776458750000003</v>
      </c>
      <c r="J52" s="13"/>
      <c r="K52" s="18">
        <v>114</v>
      </c>
      <c r="L52" s="57">
        <f t="shared" si="15"/>
        <v>2.5912199999999999</v>
      </c>
      <c r="M52" s="58">
        <f t="shared" si="16"/>
        <v>120.08685187499999</v>
      </c>
      <c r="N52" s="31">
        <f t="shared" si="17"/>
        <v>0</v>
      </c>
      <c r="O52" s="31">
        <f t="shared" si="18"/>
        <v>0</v>
      </c>
      <c r="P52" s="43">
        <f t="shared" si="19"/>
        <v>120.08685187499999</v>
      </c>
    </row>
    <row r="53" spans="1:16" s="9" customFormat="1" ht="20" customHeight="1">
      <c r="A53" s="4"/>
      <c r="B53" s="4"/>
      <c r="C53" s="13"/>
      <c r="D53" s="19">
        <v>53</v>
      </c>
      <c r="E53" s="29">
        <f t="shared" si="10"/>
        <v>1.20469</v>
      </c>
      <c r="F53" s="48">
        <f t="shared" si="11"/>
        <v>55.829852187500002</v>
      </c>
      <c r="G53" s="32">
        <f t="shared" si="12"/>
        <v>0</v>
      </c>
      <c r="H53" s="32">
        <f t="shared" si="13"/>
        <v>0</v>
      </c>
      <c r="I53" s="40">
        <f t="shared" si="14"/>
        <v>55.829852187500002</v>
      </c>
      <c r="J53" s="13"/>
      <c r="K53" s="19">
        <v>115</v>
      </c>
      <c r="L53" s="29">
        <f t="shared" si="15"/>
        <v>2.61395</v>
      </c>
      <c r="M53" s="48">
        <f t="shared" si="16"/>
        <v>121.1402453125</v>
      </c>
      <c r="N53" s="32">
        <f t="shared" si="17"/>
        <v>0</v>
      </c>
      <c r="O53" s="32">
        <f t="shared" si="18"/>
        <v>0</v>
      </c>
      <c r="P53" s="38">
        <f t="shared" si="19"/>
        <v>121.1402453125</v>
      </c>
    </row>
    <row r="54" spans="1:16" s="9" customFormat="1" ht="20" customHeight="1" thickBot="1">
      <c r="A54" s="4"/>
      <c r="B54" s="4"/>
      <c r="C54" s="13"/>
      <c r="D54" s="20">
        <v>54</v>
      </c>
      <c r="E54" s="60">
        <f t="shared" si="10"/>
        <v>1.22742</v>
      </c>
      <c r="F54" s="61">
        <f t="shared" si="11"/>
        <v>56.883245625000001</v>
      </c>
      <c r="G54" s="33">
        <f t="shared" si="12"/>
        <v>0</v>
      </c>
      <c r="H54" s="33">
        <f t="shared" si="13"/>
        <v>0</v>
      </c>
      <c r="I54" s="41">
        <f t="shared" si="14"/>
        <v>56.883245625000001</v>
      </c>
      <c r="J54" s="13"/>
      <c r="K54" s="18">
        <v>116</v>
      </c>
      <c r="L54" s="57">
        <f t="shared" si="15"/>
        <v>2.6366800000000001</v>
      </c>
      <c r="M54" s="58">
        <f t="shared" si="16"/>
        <v>122.19363875000001</v>
      </c>
      <c r="N54" s="31">
        <f t="shared" si="17"/>
        <v>0</v>
      </c>
      <c r="O54" s="31">
        <f t="shared" si="18"/>
        <v>0</v>
      </c>
      <c r="P54" s="43">
        <f t="shared" si="19"/>
        <v>122.19363875000001</v>
      </c>
    </row>
    <row r="55" spans="1:16" s="9" customFormat="1" ht="20" customHeight="1" thickBot="1">
      <c r="A55" s="4"/>
      <c r="B55" s="3"/>
      <c r="C55" s="13"/>
      <c r="D55" s="23">
        <v>55</v>
      </c>
      <c r="E55" s="62">
        <f t="shared" si="10"/>
        <v>1.2501500000000001</v>
      </c>
      <c r="F55" s="49">
        <f t="shared" si="11"/>
        <v>57.936639062500007</v>
      </c>
      <c r="G55" s="34">
        <f t="shared" si="12"/>
        <v>0</v>
      </c>
      <c r="H55" s="34">
        <f t="shared" si="13"/>
        <v>0</v>
      </c>
      <c r="I55" s="42">
        <f t="shared" si="14"/>
        <v>57.936639062500007</v>
      </c>
      <c r="J55" s="13"/>
      <c r="K55" s="19">
        <v>117</v>
      </c>
      <c r="L55" s="29">
        <f t="shared" si="15"/>
        <v>2.6594099999999998</v>
      </c>
      <c r="M55" s="48">
        <f t="shared" si="16"/>
        <v>123.2470321875</v>
      </c>
      <c r="N55" s="32">
        <f t="shared" si="17"/>
        <v>0</v>
      </c>
      <c r="O55" s="32">
        <f t="shared" si="18"/>
        <v>0</v>
      </c>
      <c r="P55" s="38">
        <f t="shared" si="19"/>
        <v>123.2470321875</v>
      </c>
    </row>
    <row r="56" spans="1:16" s="9" customFormat="1" ht="20" customHeight="1">
      <c r="A56" s="13"/>
      <c r="B56" s="13"/>
      <c r="C56" s="13"/>
      <c r="D56" s="22">
        <v>56</v>
      </c>
      <c r="E56" s="57">
        <f t="shared" si="10"/>
        <v>1.27288</v>
      </c>
      <c r="F56" s="58">
        <f t="shared" si="11"/>
        <v>58.990032499999998</v>
      </c>
      <c r="G56" s="35">
        <f t="shared" si="12"/>
        <v>0</v>
      </c>
      <c r="H56" s="35">
        <f t="shared" si="13"/>
        <v>0</v>
      </c>
      <c r="I56" s="43">
        <f t="shared" si="14"/>
        <v>58.990032499999998</v>
      </c>
      <c r="J56" s="13"/>
      <c r="K56" s="18">
        <v>118</v>
      </c>
      <c r="L56" s="57">
        <f t="shared" si="15"/>
        <v>2.68214</v>
      </c>
      <c r="M56" s="58">
        <f t="shared" si="16"/>
        <v>124.300425625</v>
      </c>
      <c r="N56" s="31">
        <f t="shared" si="17"/>
        <v>0</v>
      </c>
      <c r="O56" s="31">
        <f t="shared" si="18"/>
        <v>0</v>
      </c>
      <c r="P56" s="43">
        <f t="shared" si="19"/>
        <v>124.300425625</v>
      </c>
    </row>
    <row r="57" spans="1:16" s="9" customFormat="1" ht="20" customHeight="1">
      <c r="A57" s="13"/>
      <c r="B57" s="13"/>
      <c r="C57" s="13"/>
      <c r="D57" s="19">
        <v>57</v>
      </c>
      <c r="E57" s="29">
        <f t="shared" si="10"/>
        <v>1.2956099999999999</v>
      </c>
      <c r="F57" s="48">
        <f t="shared" si="11"/>
        <v>60.043425937499997</v>
      </c>
      <c r="G57" s="32">
        <f t="shared" si="12"/>
        <v>0</v>
      </c>
      <c r="H57" s="32">
        <f t="shared" si="13"/>
        <v>0</v>
      </c>
      <c r="I57" s="40">
        <f t="shared" si="14"/>
        <v>60.043425937499997</v>
      </c>
      <c r="J57" s="13"/>
      <c r="K57" s="19">
        <v>119</v>
      </c>
      <c r="L57" s="29">
        <f t="shared" si="15"/>
        <v>2.7048700000000001</v>
      </c>
      <c r="M57" s="48">
        <f t="shared" si="16"/>
        <v>125.35381906250001</v>
      </c>
      <c r="N57" s="32">
        <f t="shared" si="17"/>
        <v>0</v>
      </c>
      <c r="O57" s="32">
        <f t="shared" si="18"/>
        <v>0</v>
      </c>
      <c r="P57" s="38">
        <f t="shared" si="19"/>
        <v>125.35381906250001</v>
      </c>
    </row>
    <row r="58" spans="1:16" s="9" customFormat="1" ht="20" customHeight="1">
      <c r="A58" s="7"/>
      <c r="B58" s="13"/>
      <c r="C58" s="13"/>
      <c r="D58" s="18">
        <v>58</v>
      </c>
      <c r="E58" s="57">
        <f t="shared" si="10"/>
        <v>1.3183400000000001</v>
      </c>
      <c r="F58" s="58">
        <f t="shared" si="11"/>
        <v>61.096819375000003</v>
      </c>
      <c r="G58" s="31">
        <f t="shared" si="12"/>
        <v>0</v>
      </c>
      <c r="H58" s="31">
        <f t="shared" si="13"/>
        <v>0</v>
      </c>
      <c r="I58" s="39">
        <f t="shared" si="14"/>
        <v>61.096819375000003</v>
      </c>
      <c r="J58" s="13"/>
      <c r="K58" s="18">
        <v>120</v>
      </c>
      <c r="L58" s="57">
        <f t="shared" si="15"/>
        <v>2.7275999999999998</v>
      </c>
      <c r="M58" s="58">
        <f t="shared" si="16"/>
        <v>126.40721249999999</v>
      </c>
      <c r="N58" s="31">
        <f t="shared" si="17"/>
        <v>0</v>
      </c>
      <c r="O58" s="31">
        <f t="shared" si="18"/>
        <v>0</v>
      </c>
      <c r="P58" s="43">
        <f t="shared" si="19"/>
        <v>126.40721249999999</v>
      </c>
    </row>
    <row r="59" spans="1:16" s="9" customFormat="1" ht="20" customHeight="1" thickBot="1">
      <c r="A59" s="6"/>
      <c r="B59" s="13"/>
      <c r="C59" s="13"/>
      <c r="D59" s="19">
        <v>59</v>
      </c>
      <c r="E59" s="29">
        <f t="shared" si="10"/>
        <v>1.34107</v>
      </c>
      <c r="F59" s="48">
        <f t="shared" si="11"/>
        <v>62.150212812500001</v>
      </c>
      <c r="G59" s="32">
        <f t="shared" si="12"/>
        <v>0</v>
      </c>
      <c r="H59" s="32">
        <f t="shared" si="13"/>
        <v>0</v>
      </c>
      <c r="I59" s="40">
        <f t="shared" si="14"/>
        <v>62.150212812500001</v>
      </c>
      <c r="J59" s="13"/>
      <c r="K59" s="24">
        <v>121</v>
      </c>
      <c r="L59" s="63">
        <f t="shared" si="15"/>
        <v>2.7503299999999999</v>
      </c>
      <c r="M59" s="64">
        <f t="shared" si="16"/>
        <v>127.46060593749999</v>
      </c>
      <c r="N59" s="36">
        <f t="shared" si="17"/>
        <v>0</v>
      </c>
      <c r="O59" s="36">
        <f t="shared" si="18"/>
        <v>0</v>
      </c>
      <c r="P59" s="68">
        <f t="shared" si="19"/>
        <v>127.46060593749999</v>
      </c>
    </row>
    <row r="60" spans="1:16" s="9" customFormat="1" ht="20" customHeight="1" thickBot="1">
      <c r="A60" s="4"/>
      <c r="B60" s="3"/>
      <c r="C60" s="13"/>
      <c r="D60" s="18">
        <v>60</v>
      </c>
      <c r="E60" s="57">
        <f t="shared" si="10"/>
        <v>1.3637999999999999</v>
      </c>
      <c r="F60" s="58">
        <f t="shared" si="11"/>
        <v>63.203606249999993</v>
      </c>
      <c r="G60" s="31">
        <f t="shared" si="12"/>
        <v>0</v>
      </c>
      <c r="H60" s="31">
        <f t="shared" si="13"/>
        <v>0</v>
      </c>
      <c r="I60" s="39">
        <f t="shared" si="14"/>
        <v>63.203606249999993</v>
      </c>
      <c r="J60" s="13"/>
      <c r="K60" s="25">
        <v>122</v>
      </c>
      <c r="L60" s="65">
        <f t="shared" si="15"/>
        <v>2.7730600000000001</v>
      </c>
      <c r="M60" s="66">
        <f t="shared" si="16"/>
        <v>128.513999375</v>
      </c>
      <c r="N60" s="37">
        <f t="shared" si="17"/>
        <v>0</v>
      </c>
      <c r="O60" s="67">
        <f t="shared" si="18"/>
        <v>0</v>
      </c>
      <c r="P60" s="72">
        <f t="shared" si="19"/>
        <v>128.513999375</v>
      </c>
    </row>
    <row r="61" spans="1:16" s="9" customFormat="1" ht="20" customHeight="1">
      <c r="A61" s="13"/>
      <c r="B61" s="13"/>
      <c r="C61" s="13"/>
      <c r="D61" s="19">
        <v>61</v>
      </c>
      <c r="E61" s="29">
        <f t="shared" si="10"/>
        <v>1.38653</v>
      </c>
      <c r="F61" s="48">
        <f t="shared" si="11"/>
        <v>64.256999687499999</v>
      </c>
      <c r="G61" s="32">
        <f t="shared" si="12"/>
        <v>0</v>
      </c>
      <c r="H61" s="32">
        <f t="shared" si="13"/>
        <v>0</v>
      </c>
      <c r="I61" s="40">
        <f t="shared" si="14"/>
        <v>64.256999687499999</v>
      </c>
      <c r="J61" s="13"/>
      <c r="K61" s="17">
        <v>123</v>
      </c>
      <c r="L61" s="29">
        <f t="shared" si="15"/>
        <v>2.7957900000000002</v>
      </c>
      <c r="M61" s="48">
        <f t="shared" si="16"/>
        <v>129.5673928125</v>
      </c>
      <c r="N61" s="30">
        <f t="shared" si="17"/>
        <v>0</v>
      </c>
      <c r="O61" s="30">
        <f t="shared" si="18"/>
        <v>0</v>
      </c>
      <c r="P61" s="38">
        <f t="shared" si="19"/>
        <v>129.5673928125</v>
      </c>
    </row>
    <row r="62" spans="1:16" s="9" customFormat="1" ht="20" customHeight="1">
      <c r="A62" s="13"/>
      <c r="B62" s="13"/>
      <c r="C62" s="13"/>
      <c r="D62" s="18">
        <v>62</v>
      </c>
      <c r="E62" s="57">
        <f t="shared" si="10"/>
        <v>1.40926</v>
      </c>
      <c r="F62" s="58">
        <f t="shared" si="11"/>
        <v>65.310393125000004</v>
      </c>
      <c r="G62" s="31">
        <f t="shared" si="12"/>
        <v>0</v>
      </c>
      <c r="H62" s="31">
        <f t="shared" si="13"/>
        <v>0</v>
      </c>
      <c r="I62" s="39">
        <f t="shared" si="14"/>
        <v>65.310393125000004</v>
      </c>
      <c r="J62" s="13"/>
      <c r="K62" s="18">
        <v>124</v>
      </c>
      <c r="L62" s="57">
        <f t="shared" si="15"/>
        <v>2.8185199999999999</v>
      </c>
      <c r="M62" s="58">
        <f t="shared" si="16"/>
        <v>130.62078625000001</v>
      </c>
      <c r="N62" s="31">
        <f t="shared" si="17"/>
        <v>0</v>
      </c>
      <c r="O62" s="31">
        <f t="shared" si="18"/>
        <v>0</v>
      </c>
      <c r="P62" s="43">
        <f t="shared" si="19"/>
        <v>130.62078625000001</v>
      </c>
    </row>
    <row r="63" spans="1:16" s="9" customFormat="1" ht="20" customHeight="1">
      <c r="A63" s="13"/>
      <c r="B63" s="13"/>
      <c r="C63" s="13"/>
      <c r="D63" s="19">
        <v>63</v>
      </c>
      <c r="E63" s="29">
        <f t="shared" si="10"/>
        <v>1.4319900000000001</v>
      </c>
      <c r="F63" s="48">
        <f t="shared" si="11"/>
        <v>66.36378656250001</v>
      </c>
      <c r="G63" s="32">
        <f t="shared" si="12"/>
        <v>0</v>
      </c>
      <c r="H63" s="32">
        <f t="shared" si="13"/>
        <v>0</v>
      </c>
      <c r="I63" s="40">
        <f t="shared" si="14"/>
        <v>66.36378656250001</v>
      </c>
      <c r="J63" s="13"/>
      <c r="K63" s="19">
        <v>125</v>
      </c>
      <c r="L63" s="29">
        <f t="shared" si="15"/>
        <v>2.8412500000000001</v>
      </c>
      <c r="M63" s="48">
        <f t="shared" si="16"/>
        <v>131.67417968750001</v>
      </c>
      <c r="N63" s="32">
        <f t="shared" si="17"/>
        <v>0</v>
      </c>
      <c r="O63" s="32">
        <f t="shared" si="18"/>
        <v>0</v>
      </c>
      <c r="P63" s="38">
        <f t="shared" si="19"/>
        <v>131.67417968750001</v>
      </c>
    </row>
    <row r="64" spans="1:16" s="9" customFormat="1" ht="20" customHeight="1">
      <c r="A64" s="13"/>
      <c r="B64" s="13"/>
      <c r="C64" s="13"/>
      <c r="D64" s="20">
        <v>64</v>
      </c>
      <c r="E64" s="57">
        <f t="shared" si="10"/>
        <v>1.45472</v>
      </c>
      <c r="F64" s="58">
        <f t="shared" si="11"/>
        <v>67.417180000000002</v>
      </c>
      <c r="G64" s="31">
        <f t="shared" si="12"/>
        <v>0</v>
      </c>
      <c r="H64" s="31">
        <f t="shared" si="13"/>
        <v>0</v>
      </c>
      <c r="I64" s="39">
        <f t="shared" si="14"/>
        <v>67.417180000000002</v>
      </c>
      <c r="J64" s="13"/>
      <c r="K64" s="18">
        <v>126</v>
      </c>
      <c r="L64" s="57">
        <f t="shared" si="15"/>
        <v>2.8639800000000002</v>
      </c>
      <c r="M64" s="58">
        <f t="shared" si="16"/>
        <v>132.72757312500002</v>
      </c>
      <c r="N64" s="31">
        <f t="shared" si="17"/>
        <v>0</v>
      </c>
      <c r="O64" s="31">
        <f t="shared" si="18"/>
        <v>0</v>
      </c>
      <c r="P64" s="43">
        <f t="shared" si="19"/>
        <v>132.72757312500002</v>
      </c>
    </row>
    <row r="65" spans="1:16" s="9" customFormat="1" ht="20" customHeight="1" thickBot="1">
      <c r="A65" s="13"/>
      <c r="B65" s="3"/>
      <c r="C65" s="13"/>
      <c r="D65" s="26">
        <v>65</v>
      </c>
      <c r="E65" s="63">
        <f t="shared" si="10"/>
        <v>1.4774499999999999</v>
      </c>
      <c r="F65" s="64">
        <f t="shared" si="11"/>
        <v>68.470573437499993</v>
      </c>
      <c r="G65" s="36">
        <f t="shared" si="12"/>
        <v>0</v>
      </c>
      <c r="H65" s="36">
        <f t="shared" si="13"/>
        <v>0</v>
      </c>
      <c r="I65" s="44">
        <f t="shared" si="14"/>
        <v>68.470573437499993</v>
      </c>
      <c r="J65" s="13"/>
      <c r="K65" s="19">
        <v>127</v>
      </c>
      <c r="L65" s="63">
        <f t="shared" si="15"/>
        <v>2.8867099999999999</v>
      </c>
      <c r="M65" s="64">
        <f t="shared" si="16"/>
        <v>133.7809665625</v>
      </c>
      <c r="N65" s="36">
        <f t="shared" si="17"/>
        <v>0</v>
      </c>
      <c r="O65" s="36">
        <f t="shared" si="18"/>
        <v>0</v>
      </c>
      <c r="P65" s="68">
        <f t="shared" si="19"/>
        <v>133.7809665625</v>
      </c>
    </row>
    <row r="66" spans="1:16" s="9" customFormat="1" ht="20" customHeight="1" thickBot="1">
      <c r="A66" s="13"/>
      <c r="B66" s="3"/>
      <c r="C66" s="13"/>
      <c r="D66" s="25">
        <v>66</v>
      </c>
      <c r="E66" s="65">
        <f t="shared" si="10"/>
        <v>1.5001800000000001</v>
      </c>
      <c r="F66" s="66">
        <f t="shared" si="11"/>
        <v>69.523966874999999</v>
      </c>
      <c r="G66" s="37">
        <f t="shared" si="12"/>
        <v>0</v>
      </c>
      <c r="H66" s="37">
        <f t="shared" si="13"/>
        <v>0</v>
      </c>
      <c r="I66" s="45">
        <f t="shared" si="14"/>
        <v>69.523966874999999</v>
      </c>
      <c r="J66" s="13"/>
      <c r="K66" s="21">
        <v>128</v>
      </c>
      <c r="L66" s="65">
        <f t="shared" si="15"/>
        <v>2.90944</v>
      </c>
      <c r="M66" s="66">
        <f t="shared" si="16"/>
        <v>134.83436</v>
      </c>
      <c r="N66" s="37">
        <f t="shared" si="17"/>
        <v>0</v>
      </c>
      <c r="O66" s="67">
        <f t="shared" si="18"/>
        <v>0</v>
      </c>
      <c r="P66" s="72">
        <f t="shared" si="19"/>
        <v>134.83436</v>
      </c>
    </row>
    <row r="67" spans="1:16" s="9" customFormat="1" ht="45" customHeight="1">
      <c r="A67" s="300" t="s">
        <v>30</v>
      </c>
      <c r="B67" s="300"/>
      <c r="C67" s="300"/>
      <c r="D67" s="300"/>
      <c r="E67" s="300"/>
      <c r="F67" s="300"/>
      <c r="G67" s="300"/>
      <c r="H67" s="300"/>
      <c r="I67" s="300"/>
      <c r="J67" s="300"/>
      <c r="K67" s="300"/>
      <c r="L67" s="300"/>
      <c r="M67" s="300"/>
      <c r="N67" s="300"/>
      <c r="O67" s="300"/>
      <c r="P67" s="300"/>
    </row>
    <row r="68" spans="1:16" ht="10" customHeight="1">
      <c r="A68" s="301" t="s">
        <v>60</v>
      </c>
      <c r="B68" s="301"/>
      <c r="C68" s="301"/>
      <c r="D68" s="301"/>
      <c r="E68" s="301"/>
      <c r="F68" s="301"/>
      <c r="G68" s="301"/>
      <c r="H68" s="301"/>
      <c r="I68" s="301"/>
      <c r="J68" s="301"/>
      <c r="K68" s="301"/>
      <c r="L68" s="301"/>
      <c r="M68" s="301"/>
      <c r="N68" s="301"/>
      <c r="O68" s="301"/>
      <c r="P68" s="301"/>
    </row>
    <row r="69" spans="1:16" ht="10" customHeight="1">
      <c r="A69" s="301" t="s">
        <v>61</v>
      </c>
      <c r="B69" s="301"/>
      <c r="C69" s="301"/>
      <c r="D69" s="301"/>
      <c r="E69" s="301"/>
      <c r="F69" s="301"/>
      <c r="G69" s="301"/>
      <c r="H69" s="301"/>
      <c r="I69" s="301"/>
      <c r="J69" s="301"/>
      <c r="K69" s="301"/>
      <c r="L69" s="301"/>
      <c r="M69" s="301"/>
      <c r="N69" s="301"/>
      <c r="O69" s="301"/>
      <c r="P69" s="301"/>
    </row>
  </sheetData>
  <mergeCells count="11">
    <mergeCell ref="A67:P67"/>
    <mergeCell ref="A68:P68"/>
    <mergeCell ref="A69:P69"/>
    <mergeCell ref="A22:B22"/>
    <mergeCell ref="L1:P1"/>
    <mergeCell ref="H1:K1"/>
    <mergeCell ref="A17:B18"/>
    <mergeCell ref="A21:B21"/>
    <mergeCell ref="A3:B3"/>
    <mergeCell ref="D3:I3"/>
    <mergeCell ref="K3:P3"/>
  </mergeCells>
  <conditionalFormatting sqref="B6:B8">
    <cfRule type="cellIs" dxfId="0" priority="1" stopIfTrue="1" operator="lessThan">
      <formula>0</formula>
    </cfRule>
  </conditionalFormatting>
  <dataValidations count="1">
    <dataValidation type="list" errorStyle="warning" allowBlank="1" showInputMessage="1" showErrorMessage="1" errorTitle="This size is not available" promptTitle="Select pack size" sqref="B11" xr:uid="{6FD49F3F-183A-F941-9C97-71B357DDFFFC}">
      <formula1>"1, 5, 10"</formula1>
    </dataValidation>
  </dataValidations>
  <pageMargins left="1" right="1" top="1" bottom="1" header="0.5" footer="0.5"/>
  <pageSetup scale="3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d63787e-b25a-465e-a966-23f8b87145b5">
      <Terms xmlns="http://schemas.microsoft.com/office/infopath/2007/PartnerControls"/>
    </lcf76f155ced4ddcb4097134ff3c332f>
    <datetime xmlns="4d63787e-b25a-465e-a966-23f8b87145b5" xsi:nil="true"/>
    <TaxCatchAll xmlns="f0c50ec1-cdc5-4518-9d90-2a44c89c9f7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C939D051E0C44DAFB9EC9FDED21A2D" ma:contentTypeVersion="16" ma:contentTypeDescription="Create a new document." ma:contentTypeScope="" ma:versionID="e836f183bf64f11b71cbfb9065bcf245">
  <xsd:schema xmlns:xsd="http://www.w3.org/2001/XMLSchema" xmlns:xs="http://www.w3.org/2001/XMLSchema" xmlns:p="http://schemas.microsoft.com/office/2006/metadata/properties" xmlns:ns2="4d63787e-b25a-465e-a966-23f8b87145b5" xmlns:ns3="f0c50ec1-cdc5-4518-9d90-2a44c89c9f7c" targetNamespace="http://schemas.microsoft.com/office/2006/metadata/properties" ma:root="true" ma:fieldsID="7fbd441a429d1e6f07c22aacd2271699" ns2:_="" ns3:_="">
    <xsd:import namespace="4d63787e-b25a-465e-a966-23f8b87145b5"/>
    <xsd:import namespace="f0c50ec1-cdc5-4518-9d90-2a44c89c9f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63787e-b25a-465e-a966-23f8b87145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ad9d884-bfba-405d-b72c-6d29698ea44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datetime" ma:index="21" nillable="true" ma:displayName="date &amp; time" ma:format="DateTime" ma:internalName="datetime">
      <xsd:simpleType>
        <xsd:restriction base="dms:DateTim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c50ec1-cdc5-4518-9d90-2a44c89c9f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4b13b66-cbe1-4ec3-afe2-38fe78e61f61}" ma:internalName="TaxCatchAll" ma:showField="CatchAllData" ma:web="f0c50ec1-cdc5-4518-9d90-2a44c89c9f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69EA43-C83F-4DAD-B6A3-0AC2CA7849DF}">
  <ds:schemaRefs>
    <ds:schemaRef ds:uri="http://schemas.microsoft.com/office/infopath/2007/PartnerControls"/>
    <ds:schemaRef ds:uri="http://schemas.microsoft.com/office/2006/documentManagement/types"/>
    <ds:schemaRef ds:uri="http://purl.org/dc/dcmitype/"/>
    <ds:schemaRef ds:uri="http://schemas.microsoft.com/office/2006/metadata/properties"/>
    <ds:schemaRef ds:uri="http://purl.org/dc/terms/"/>
    <ds:schemaRef ds:uri="http://schemas.openxmlformats.org/package/2006/metadata/core-properties"/>
    <ds:schemaRef ds:uri="http://purl.org/dc/elements/1.1/"/>
    <ds:schemaRef ds:uri="f0c50ec1-cdc5-4518-9d90-2a44c89c9f7c"/>
    <ds:schemaRef ds:uri="4d63787e-b25a-465e-a966-23f8b87145b5"/>
    <ds:schemaRef ds:uri="http://www.w3.org/XML/1998/namespace"/>
  </ds:schemaRefs>
</ds:datastoreItem>
</file>

<file path=customXml/itemProps2.xml><?xml version="1.0" encoding="utf-8"?>
<ds:datastoreItem xmlns:ds="http://schemas.openxmlformats.org/officeDocument/2006/customXml" ds:itemID="{3ADD3C3B-FCFD-4421-B98F-43F6593DB80A}">
  <ds:schemaRefs>
    <ds:schemaRef ds:uri="http://schemas.microsoft.com/sharepoint/v3/contenttype/forms"/>
  </ds:schemaRefs>
</ds:datastoreItem>
</file>

<file path=customXml/itemProps3.xml><?xml version="1.0" encoding="utf-8"?>
<ds:datastoreItem xmlns:ds="http://schemas.openxmlformats.org/officeDocument/2006/customXml" ds:itemID="{E5C47FC8-2474-4146-A1CF-BAFDCD7E1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63787e-b25a-465e-a966-23f8b87145b5"/>
    <ds:schemaRef ds:uri="f0c50ec1-cdc5-4518-9d90-2a44c89c9f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Cerenia Inj Pricing Calculator</vt:lpstr>
      <vt:lpstr>PH12 Pricing Calculator</vt:lpstr>
      <vt:lpstr>Discount</vt:lpstr>
      <vt:lpstr>'Cerenia Inj Pricing Calculator'!Injection</vt:lpstr>
      <vt:lpstr>Injection</vt:lpstr>
      <vt:lpstr>'Cerenia Inj Pricing Calculator'!Markup</vt:lpstr>
      <vt:lpstr>Markup</vt:lpstr>
      <vt:lpstr>'Cerenia Inj Pricing Calculator'!PackCT</vt:lpstr>
      <vt:lpstr>PackCT</vt:lpstr>
      <vt:lpstr>'Cerenia Inj Pricing Calculator'!Profit</vt:lpstr>
      <vt:lpstr>Profit</vt:lpstr>
      <vt:lpstr>'Cerenia Inj Pricing Calculator'!Vial1</vt:lpstr>
      <vt:lpstr>Vial1</vt:lpstr>
      <vt:lpstr>Vial10</vt:lpstr>
      <vt:lpstr>Vial5</vt:lpstr>
      <vt:lpstr>VialCost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Maynard, Chris</dc:creator>
  <cp:keywords/>
  <dc:description/>
  <cp:lastModifiedBy>Meghan Farabaugh</cp:lastModifiedBy>
  <cp:revision/>
  <cp:lastPrinted>2023-11-22T17:00:33Z</cp:lastPrinted>
  <dcterms:created xsi:type="dcterms:W3CDTF">2019-03-08T19:57:48Z</dcterms:created>
  <dcterms:modified xsi:type="dcterms:W3CDTF">2023-11-22T17:00:36Z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0x01010016C939D051E0C44DAFB9EC9FDED21A2D</vt:lpwstr>
  </property>
  <property fmtid="{D5CDD505-2E9C-101B-9397-08002B2CF9AE}" pid="3" name="MediaServiceImageTags">
    <vt:lpwstr/>
  </property>
</Properties>
</file>